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.p.foltermann.civ\Desktop\"/>
    </mc:Choice>
  </mc:AlternateContent>
  <bookViews>
    <workbookView xWindow="0" yWindow="188232" windowWidth="20256" windowHeight="6240"/>
  </bookViews>
  <sheets>
    <sheet name="SRB Forecast" sheetId="1" r:id="rId1"/>
  </sheets>
  <definedNames>
    <definedName name="_xlnm._FilterDatabase" localSheetId="0" hidden="1">'SRB Forecast'!$A$2:$L$104</definedName>
    <definedName name="_xlnm.Print_Titles" localSheetId="0">'SRB Forecast'!$1:$2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J58" i="1"/>
  <c r="I58" i="1"/>
  <c r="J78" i="1"/>
  <c r="I78" i="1"/>
  <c r="J67" i="1"/>
  <c r="J29" i="1"/>
  <c r="J34" i="1" l="1"/>
  <c r="I34" i="1"/>
  <c r="J103" i="1"/>
  <c r="F103" i="1"/>
  <c r="J100" i="1"/>
  <c r="F100" i="1"/>
  <c r="J102" i="1"/>
  <c r="F102" i="1"/>
  <c r="J59" i="1"/>
  <c r="F59" i="1"/>
  <c r="J47" i="1"/>
  <c r="I47" i="1"/>
  <c r="J97" i="1"/>
  <c r="F97" i="1"/>
  <c r="J95" i="1"/>
  <c r="F95" i="1"/>
  <c r="J99" i="1"/>
  <c r="I99" i="1"/>
  <c r="J96" i="1"/>
  <c r="F96" i="1"/>
  <c r="J91" i="1"/>
  <c r="F91" i="1"/>
  <c r="J90" i="1"/>
  <c r="F90" i="1"/>
  <c r="J86" i="1"/>
  <c r="F86" i="1"/>
  <c r="J81" i="1"/>
  <c r="F81" i="1"/>
  <c r="J89" i="1"/>
  <c r="F89" i="1"/>
  <c r="I80" i="1"/>
  <c r="F80" i="1"/>
  <c r="F84" i="1"/>
  <c r="J70" i="1"/>
  <c r="F70" i="1"/>
  <c r="J83" i="1"/>
  <c r="I83" i="1"/>
  <c r="J77" i="1"/>
  <c r="I68" i="1"/>
  <c r="F68" i="1"/>
  <c r="J66" i="1"/>
  <c r="I66" i="1"/>
  <c r="J56" i="1"/>
  <c r="F56" i="1"/>
  <c r="J41" i="1"/>
  <c r="F41" i="1"/>
  <c r="I55" i="1"/>
  <c r="F55" i="1"/>
  <c r="J61" i="1"/>
  <c r="I61" i="1"/>
  <c r="J60" i="1"/>
  <c r="J54" i="1"/>
  <c r="I54" i="1"/>
  <c r="J52" i="1"/>
  <c r="F52" i="1"/>
  <c r="J51" i="1"/>
  <c r="F51" i="1"/>
  <c r="J50" i="1"/>
  <c r="F50" i="1"/>
  <c r="F46" i="1"/>
  <c r="J30" i="1"/>
  <c r="F30" i="1"/>
  <c r="J44" i="1"/>
  <c r="I44" i="1"/>
  <c r="J26" i="1"/>
  <c r="I26" i="1"/>
  <c r="J25" i="1"/>
  <c r="I25" i="1"/>
  <c r="J24" i="1"/>
  <c r="I24" i="1"/>
  <c r="J33" i="1"/>
  <c r="I33" i="1"/>
  <c r="J38" i="1"/>
  <c r="F38" i="1"/>
  <c r="J45" i="1"/>
  <c r="F45" i="1"/>
  <c r="I18" i="1"/>
  <c r="F18" i="1"/>
  <c r="J35" i="1"/>
  <c r="I35" i="1"/>
  <c r="I8" i="1"/>
  <c r="F8" i="1"/>
  <c r="J12" i="1"/>
  <c r="F12" i="1"/>
  <c r="J17" i="1"/>
  <c r="F17" i="1"/>
  <c r="J16" i="1"/>
  <c r="F16" i="1"/>
  <c r="J15" i="1"/>
  <c r="F15" i="1"/>
  <c r="J39" i="1"/>
  <c r="I39" i="1"/>
  <c r="J28" i="1"/>
  <c r="I28" i="1"/>
  <c r="J27" i="1"/>
  <c r="J4" i="1"/>
</calcChain>
</file>

<file path=xl/sharedStrings.xml><?xml version="1.0" encoding="utf-8"?>
<sst xmlns="http://schemas.openxmlformats.org/spreadsheetml/2006/main" count="361" uniqueCount="91">
  <si>
    <t>ORIG</t>
  </si>
  <si>
    <t>MODE</t>
  </si>
  <si>
    <t>FT HOOD</t>
  </si>
  <si>
    <t>FT WAINWRIGHT</t>
  </si>
  <si>
    <t>JACKSONVILLE</t>
  </si>
  <si>
    <t>FT DRUM</t>
  </si>
  <si>
    <t>FT IRWIN</t>
  </si>
  <si>
    <t>FT RILEY</t>
  </si>
  <si>
    <t>MULTIPLE</t>
  </si>
  <si>
    <t>PORT ARTHUR</t>
  </si>
  <si>
    <t>FT POLK</t>
  </si>
  <si>
    <t>JRTC</t>
  </si>
  <si>
    <t>CHARLESTON</t>
  </si>
  <si>
    <t>FT BLISS</t>
  </si>
  <si>
    <t>FT BRAGG</t>
  </si>
  <si>
    <t>BEAUMONT</t>
  </si>
  <si>
    <t>FT STEWART</t>
  </si>
  <si>
    <t>FT CAMPBELL</t>
  </si>
  <si>
    <t>TRUCK</t>
  </si>
  <si>
    <t>RAIL</t>
  </si>
  <si>
    <t>NTC</t>
  </si>
  <si>
    <t>JBLM</t>
  </si>
  <si>
    <t>DESTINATION</t>
  </si>
  <si>
    <t>PLN'D # PCS</t>
  </si>
  <si>
    <t>PLN'D STONs</t>
  </si>
  <si>
    <t>1085 Motor Conv</t>
  </si>
  <si>
    <t>1085 Barge Conv</t>
  </si>
  <si>
    <t>1085 PCS</t>
  </si>
  <si>
    <t>1085 
Rail 
Conv</t>
  </si>
  <si>
    <t>MSN 
TYPE</t>
  </si>
  <si>
    <t>TACOMA</t>
  </si>
  <si>
    <t>FT MCCOY</t>
  </si>
  <si>
    <t>PORT HUENEME</t>
  </si>
  <si>
    <t>FT SILL</t>
  </si>
  <si>
    <t>AMMO</t>
  </si>
  <si>
    <t>HASTINGS</t>
  </si>
  <si>
    <t>TOOELE</t>
  </si>
  <si>
    <t>TEXARKANA</t>
  </si>
  <si>
    <t>LETTERKENNY</t>
  </si>
  <si>
    <t>BLUE GRASS</t>
  </si>
  <si>
    <t>FT KNOX</t>
  </si>
  <si>
    <t>SOL #</t>
  </si>
  <si>
    <t>CRANE</t>
  </si>
  <si>
    <t>SUNNY POINT</t>
  </si>
  <si>
    <t>JLTV</t>
  </si>
  <si>
    <t>CONCORD</t>
  </si>
  <si>
    <t>VALDEZ</t>
  </si>
  <si>
    <t>TBD</t>
  </si>
  <si>
    <t>TULLAHOMA</t>
  </si>
  <si>
    <t>CORPUS CHRISTI</t>
  </si>
  <si>
    <t>ALBANY</t>
  </si>
  <si>
    <t>OSHKOSH</t>
  </si>
  <si>
    <t>XCTC</t>
  </si>
  <si>
    <t>YORK</t>
  </si>
  <si>
    <t>GULFPORT</t>
  </si>
  <si>
    <t>OGDEN</t>
  </si>
  <si>
    <t>210372S</t>
  </si>
  <si>
    <t>ORCHARD</t>
  </si>
  <si>
    <t>BARSTOW</t>
  </si>
  <si>
    <t>212198S</t>
  </si>
  <si>
    <t>LIMA</t>
  </si>
  <si>
    <t>INDIAN ISLAND</t>
  </si>
  <si>
    <t>MULTIPLE (MN)</t>
  </si>
  <si>
    <t>MULTIPLE (MI)</t>
  </si>
  <si>
    <t>BLOUNT ISLAND</t>
  </si>
  <si>
    <t>212275S</t>
  </si>
  <si>
    <t>PALM COAST</t>
  </si>
  <si>
    <t>MALMSTROM</t>
  </si>
  <si>
    <t>CULLMAN</t>
  </si>
  <si>
    <t>JBER</t>
  </si>
  <si>
    <t>EIELSON</t>
  </si>
  <si>
    <t>CP PENDLETON</t>
  </si>
  <si>
    <t>POCA</t>
  </si>
  <si>
    <t>WILMINGTON</t>
  </si>
  <si>
    <t>MULTIPLE (VA)</t>
  </si>
  <si>
    <t>GOOSE CREEK</t>
  </si>
  <si>
    <t>MCCONNELSVILLE</t>
  </si>
  <si>
    <t>FT CUSTER</t>
  </si>
  <si>
    <t>TALLAHASSEE</t>
  </si>
  <si>
    <t>MONTAGUE</t>
  </si>
  <si>
    <t>AURORA</t>
  </si>
  <si>
    <t>LANSING</t>
  </si>
  <si>
    <t>220059E</t>
  </si>
  <si>
    <t>FY KNOX</t>
  </si>
  <si>
    <t>220049E</t>
  </si>
  <si>
    <t>2200xx</t>
  </si>
  <si>
    <t>CAMP ROBERTS</t>
  </si>
  <si>
    <t>BLACKFOOT</t>
  </si>
  <si>
    <t>HARTFORD</t>
  </si>
  <si>
    <t>LITTLE FALLS, MN</t>
  </si>
  <si>
    <t>DOM PICK-UP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</si>
</sst>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1" fillId="0" borderId="0" xfId="0" applyFont="1"/>
    <xf numFmtId="3" fontId="5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1" xfId="0" applyFont="1" applyBorder="1"/>
    <xf numFmtId="15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5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15" fontId="1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tabSelected="1" showRuler="0" showWhiteSpace="0" view="pageLayout" zoomScale="80" zoomScaleNormal="100" zoomScalePageLayoutView="80" workbookViewId="0">
      <selection activeCell="F83" sqref="F83"/>
    </sheetView>
  </sheetViews>
  <sheetFormatPr defaultColWidth="0.33203125" defaultRowHeight="15.6" x14ac:dyDescent="0.3"/>
  <cols>
    <col min="1" max="1" width="10.33203125" style="28" bestFit="1" customWidth="1"/>
    <col min="2" max="2" width="21.109375" style="28" bestFit="1" customWidth="1"/>
    <col min="3" max="3" width="19.6640625" style="28" bestFit="1" customWidth="1"/>
    <col min="4" max="4" width="14.88671875" style="22" customWidth="1"/>
    <col min="5" max="5" width="8" style="31" customWidth="1"/>
    <col min="6" max="6" width="12.88671875" style="31" bestFit="1" customWidth="1"/>
    <col min="7" max="7" width="12.88671875" style="22" bestFit="1" customWidth="1"/>
    <col min="8" max="8" width="9" style="28" customWidth="1"/>
    <col min="9" max="9" width="8.88671875" style="21" bestFit="1" customWidth="1"/>
    <col min="10" max="10" width="7.5546875" style="21" customWidth="1"/>
    <col min="11" max="11" width="7.109375" style="20" customWidth="1"/>
    <col min="12" max="12" width="7.44140625" style="31" customWidth="1"/>
    <col min="13" max="16384" width="0.33203125" style="18"/>
  </cols>
  <sheetData>
    <row r="1" spans="1:12" x14ac:dyDescent="0.3">
      <c r="A1" s="41"/>
      <c r="B1" s="41"/>
      <c r="C1" s="41"/>
      <c r="D1" s="41"/>
      <c r="E1" s="41"/>
      <c r="F1" s="41"/>
      <c r="G1" s="41"/>
      <c r="H1" s="41"/>
      <c r="I1" s="42"/>
      <c r="J1" s="42"/>
      <c r="K1" s="41"/>
      <c r="L1" s="41"/>
    </row>
    <row r="2" spans="1:12" s="19" customFormat="1" ht="33" customHeight="1" x14ac:dyDescent="0.3">
      <c r="A2" s="11" t="s">
        <v>29</v>
      </c>
      <c r="B2" s="11" t="s">
        <v>0</v>
      </c>
      <c r="C2" s="11" t="s">
        <v>22</v>
      </c>
      <c r="D2" s="11" t="s">
        <v>90</v>
      </c>
      <c r="E2" s="12" t="s">
        <v>23</v>
      </c>
      <c r="F2" s="12" t="s">
        <v>24</v>
      </c>
      <c r="G2" s="11" t="s">
        <v>41</v>
      </c>
      <c r="H2" s="11" t="s">
        <v>1</v>
      </c>
      <c r="I2" s="13" t="s">
        <v>28</v>
      </c>
      <c r="J2" s="13" t="s">
        <v>25</v>
      </c>
      <c r="K2" s="11" t="s">
        <v>26</v>
      </c>
      <c r="L2" s="12" t="s">
        <v>27</v>
      </c>
    </row>
    <row r="3" spans="1:12" x14ac:dyDescent="0.3">
      <c r="A3" s="8" t="s">
        <v>11</v>
      </c>
      <c r="B3" s="8" t="s">
        <v>10</v>
      </c>
      <c r="C3" s="8" t="s">
        <v>17</v>
      </c>
      <c r="D3" s="26">
        <v>44623</v>
      </c>
      <c r="E3" s="9">
        <v>196</v>
      </c>
      <c r="F3" s="9">
        <v>910</v>
      </c>
      <c r="G3" s="10">
        <v>220068</v>
      </c>
      <c r="H3" s="8" t="s">
        <v>18</v>
      </c>
      <c r="I3" s="15"/>
      <c r="J3" s="15">
        <v>70</v>
      </c>
      <c r="K3" s="10"/>
      <c r="L3" s="9">
        <v>196</v>
      </c>
    </row>
    <row r="4" spans="1:12" x14ac:dyDescent="0.3">
      <c r="A4" s="32"/>
      <c r="B4" s="32" t="s">
        <v>71</v>
      </c>
      <c r="C4" s="32" t="s">
        <v>32</v>
      </c>
      <c r="D4" s="33">
        <v>44624</v>
      </c>
      <c r="E4" s="34">
        <v>239</v>
      </c>
      <c r="F4" s="34">
        <v>1354</v>
      </c>
      <c r="G4" s="7"/>
      <c r="H4" s="8"/>
      <c r="I4" s="14"/>
      <c r="J4" s="14">
        <f>E4/2</f>
        <v>119.5</v>
      </c>
      <c r="K4" s="10"/>
      <c r="L4" s="9"/>
    </row>
    <row r="5" spans="1:12" x14ac:dyDescent="0.3">
      <c r="A5" s="1"/>
      <c r="B5" s="1" t="s">
        <v>81</v>
      </c>
      <c r="C5" s="1" t="s">
        <v>54</v>
      </c>
      <c r="D5" s="27">
        <v>44624</v>
      </c>
      <c r="E5" s="2">
        <v>291</v>
      </c>
      <c r="F5" s="2">
        <v>1075</v>
      </c>
      <c r="G5" s="3">
        <v>220058</v>
      </c>
      <c r="H5" s="1" t="s">
        <v>18</v>
      </c>
      <c r="I5" s="25"/>
      <c r="J5" s="16">
        <v>98</v>
      </c>
      <c r="K5" s="3"/>
      <c r="L5" s="2">
        <v>295</v>
      </c>
    </row>
    <row r="6" spans="1:12" x14ac:dyDescent="0.3">
      <c r="A6" s="36"/>
      <c r="B6" s="36" t="s">
        <v>2</v>
      </c>
      <c r="C6" s="36" t="s">
        <v>15</v>
      </c>
      <c r="D6" s="38">
        <v>44624</v>
      </c>
      <c r="E6" s="35">
        <v>67</v>
      </c>
      <c r="F6" s="35">
        <v>163</v>
      </c>
      <c r="G6" s="37"/>
      <c r="H6" s="36" t="s">
        <v>19</v>
      </c>
      <c r="I6" s="30">
        <v>20</v>
      </c>
      <c r="J6" s="30"/>
      <c r="K6" s="17"/>
      <c r="L6" s="29"/>
    </row>
    <row r="7" spans="1:12" x14ac:dyDescent="0.3">
      <c r="A7" s="8" t="s">
        <v>11</v>
      </c>
      <c r="B7" s="8" t="s">
        <v>10</v>
      </c>
      <c r="C7" s="8" t="s">
        <v>14</v>
      </c>
      <c r="D7" s="26">
        <v>44625</v>
      </c>
      <c r="E7" s="9">
        <v>44</v>
      </c>
      <c r="F7" s="9">
        <v>468</v>
      </c>
      <c r="G7" s="10">
        <v>220072</v>
      </c>
      <c r="H7" s="8" t="s">
        <v>18</v>
      </c>
      <c r="I7" s="15"/>
      <c r="J7" s="15">
        <v>33</v>
      </c>
      <c r="K7" s="10"/>
      <c r="L7" s="9">
        <v>44</v>
      </c>
    </row>
    <row r="8" spans="1:12" x14ac:dyDescent="0.3">
      <c r="A8" s="36" t="s">
        <v>44</v>
      </c>
      <c r="B8" s="36" t="s">
        <v>51</v>
      </c>
      <c r="C8" s="36" t="s">
        <v>12</v>
      </c>
      <c r="D8" s="38">
        <v>44627</v>
      </c>
      <c r="E8" s="35">
        <v>174</v>
      </c>
      <c r="F8" s="35">
        <f>E8*7</f>
        <v>1218</v>
      </c>
      <c r="G8" s="37" t="s">
        <v>65</v>
      </c>
      <c r="H8" s="36" t="s">
        <v>19</v>
      </c>
      <c r="I8" s="30">
        <f>ROUNDUP(IF(A8="JLTV",(E8)/4,"ERROR"),0)</f>
        <v>44</v>
      </c>
      <c r="J8" s="30"/>
      <c r="K8" s="17"/>
      <c r="L8" s="5"/>
    </row>
    <row r="9" spans="1:12" x14ac:dyDescent="0.3">
      <c r="A9" s="1"/>
      <c r="B9" s="1" t="s">
        <v>53</v>
      </c>
      <c r="C9" s="1" t="s">
        <v>2</v>
      </c>
      <c r="D9" s="27">
        <v>44627</v>
      </c>
      <c r="E9" s="2">
        <v>8</v>
      </c>
      <c r="F9" s="2">
        <v>320</v>
      </c>
      <c r="G9" s="3" t="s">
        <v>56</v>
      </c>
      <c r="H9" s="1" t="s">
        <v>19</v>
      </c>
      <c r="I9" s="16">
        <v>4</v>
      </c>
      <c r="J9" s="15"/>
      <c r="K9" s="10"/>
      <c r="L9" s="9"/>
    </row>
    <row r="10" spans="1:12" x14ac:dyDescent="0.3">
      <c r="A10" s="32" t="s">
        <v>20</v>
      </c>
      <c r="B10" s="32" t="s">
        <v>6</v>
      </c>
      <c r="C10" s="32" t="s">
        <v>7</v>
      </c>
      <c r="D10" s="33">
        <v>44628</v>
      </c>
      <c r="E10" s="34">
        <v>1500</v>
      </c>
      <c r="F10" s="34">
        <v>10000</v>
      </c>
      <c r="G10" s="7">
        <v>212280</v>
      </c>
      <c r="H10" s="32" t="s">
        <v>19</v>
      </c>
      <c r="I10" s="16">
        <v>467</v>
      </c>
      <c r="J10" s="16"/>
      <c r="K10" s="3"/>
      <c r="L10" s="2">
        <v>1527</v>
      </c>
    </row>
    <row r="11" spans="1:12" x14ac:dyDescent="0.3">
      <c r="A11" s="8"/>
      <c r="B11" s="8" t="s">
        <v>54</v>
      </c>
      <c r="C11" s="8" t="s">
        <v>21</v>
      </c>
      <c r="D11" s="26">
        <v>44628</v>
      </c>
      <c r="E11" s="9">
        <v>197</v>
      </c>
      <c r="F11" s="9">
        <v>2138</v>
      </c>
      <c r="G11" s="10">
        <v>220048</v>
      </c>
      <c r="H11" s="8" t="s">
        <v>19</v>
      </c>
      <c r="I11" s="15">
        <v>60</v>
      </c>
      <c r="J11" s="15"/>
      <c r="K11" s="10"/>
      <c r="L11" s="9">
        <v>197</v>
      </c>
    </row>
    <row r="12" spans="1:12" x14ac:dyDescent="0.3">
      <c r="A12" s="32" t="s">
        <v>34</v>
      </c>
      <c r="B12" s="32" t="s">
        <v>36</v>
      </c>
      <c r="C12" s="32" t="s">
        <v>61</v>
      </c>
      <c r="D12" s="26">
        <v>44629</v>
      </c>
      <c r="E12" s="34">
        <v>39</v>
      </c>
      <c r="F12" s="34">
        <f>E12*15</f>
        <v>585</v>
      </c>
      <c r="G12" s="10">
        <v>220061</v>
      </c>
      <c r="H12" s="32" t="s">
        <v>18</v>
      </c>
      <c r="I12" s="25"/>
      <c r="J12" s="25">
        <f>E12</f>
        <v>39</v>
      </c>
      <c r="K12" s="7"/>
      <c r="L12" s="9">
        <v>39</v>
      </c>
    </row>
    <row r="13" spans="1:12" x14ac:dyDescent="0.3">
      <c r="A13" s="8"/>
      <c r="B13" s="8" t="s">
        <v>2</v>
      </c>
      <c r="C13" s="8" t="s">
        <v>7</v>
      </c>
      <c r="D13" s="26">
        <v>44629</v>
      </c>
      <c r="E13" s="9">
        <v>72</v>
      </c>
      <c r="F13" s="9">
        <v>458</v>
      </c>
      <c r="G13" s="10">
        <v>220067</v>
      </c>
      <c r="H13" s="8" t="s">
        <v>18</v>
      </c>
      <c r="I13" s="15"/>
      <c r="J13" s="15">
        <v>28</v>
      </c>
      <c r="K13" s="10"/>
      <c r="L13" s="9">
        <v>72</v>
      </c>
    </row>
    <row r="14" spans="1:12" x14ac:dyDescent="0.3">
      <c r="A14" s="4"/>
      <c r="B14" s="4" t="s">
        <v>80</v>
      </c>
      <c r="C14" s="4" t="s">
        <v>12</v>
      </c>
      <c r="D14" s="40">
        <v>44632</v>
      </c>
      <c r="E14" s="5">
        <v>58</v>
      </c>
      <c r="F14" s="5">
        <v>277</v>
      </c>
      <c r="G14" s="6"/>
      <c r="H14" s="4"/>
      <c r="I14" s="30">
        <f>ROUNDUP(IF(A14="AMMO",(E14*0.8)/4,IF(E14&gt;999,(E14*0.9)/4,IF(E14&lt;51,(E14*0)/4,(E14*0.8)/4))),0)</f>
        <v>12</v>
      </c>
      <c r="J14" s="30">
        <f>ROUNDUP(IF(A14="AMMO",(E14*0.17),IF(E14&gt;999,(E14*0.1)/2,IF(E14&lt;51,(E14*1)/2,(E14*0.2)/2))),0)</f>
        <v>6</v>
      </c>
      <c r="K14" s="37"/>
      <c r="L14" s="5"/>
    </row>
    <row r="15" spans="1:12" x14ac:dyDescent="0.3">
      <c r="A15" s="32" t="s">
        <v>34</v>
      </c>
      <c r="B15" s="32" t="s">
        <v>39</v>
      </c>
      <c r="C15" s="32" t="s">
        <v>61</v>
      </c>
      <c r="D15" s="33">
        <v>44632</v>
      </c>
      <c r="E15" s="34">
        <v>46</v>
      </c>
      <c r="F15" s="34">
        <f>E15*15</f>
        <v>690</v>
      </c>
      <c r="G15" s="7"/>
      <c r="H15" s="32" t="s">
        <v>18</v>
      </c>
      <c r="I15" s="25"/>
      <c r="J15" s="25">
        <f>E15</f>
        <v>46</v>
      </c>
      <c r="K15" s="7"/>
      <c r="L15" s="34"/>
    </row>
    <row r="16" spans="1:12" x14ac:dyDescent="0.3">
      <c r="A16" s="32" t="s">
        <v>34</v>
      </c>
      <c r="B16" s="32" t="s">
        <v>42</v>
      </c>
      <c r="C16" s="32" t="s">
        <v>61</v>
      </c>
      <c r="D16" s="33">
        <v>44632</v>
      </c>
      <c r="E16" s="34">
        <v>5</v>
      </c>
      <c r="F16" s="34">
        <f>E16*15</f>
        <v>75</v>
      </c>
      <c r="G16" s="7"/>
      <c r="H16" s="32" t="s">
        <v>18</v>
      </c>
      <c r="I16" s="25"/>
      <c r="J16" s="25">
        <f>E16</f>
        <v>5</v>
      </c>
      <c r="K16" s="7"/>
      <c r="L16" s="34"/>
    </row>
    <row r="17" spans="1:12" s="39" customFormat="1" x14ac:dyDescent="0.3">
      <c r="A17" s="32" t="s">
        <v>34</v>
      </c>
      <c r="B17" s="32" t="s">
        <v>38</v>
      </c>
      <c r="C17" s="32" t="s">
        <v>61</v>
      </c>
      <c r="D17" s="33">
        <v>44632</v>
      </c>
      <c r="E17" s="34">
        <v>17</v>
      </c>
      <c r="F17" s="34">
        <f>E17*15</f>
        <v>255</v>
      </c>
      <c r="G17" s="7"/>
      <c r="H17" s="32" t="s">
        <v>18</v>
      </c>
      <c r="I17" s="25"/>
      <c r="J17" s="25">
        <f>E17</f>
        <v>17</v>
      </c>
      <c r="K17" s="7"/>
      <c r="L17" s="34"/>
    </row>
    <row r="18" spans="1:12" x14ac:dyDescent="0.3">
      <c r="A18" s="36" t="s">
        <v>44</v>
      </c>
      <c r="B18" s="36" t="s">
        <v>51</v>
      </c>
      <c r="C18" s="36" t="s">
        <v>21</v>
      </c>
      <c r="D18" s="38">
        <v>44634</v>
      </c>
      <c r="E18" s="35">
        <v>192</v>
      </c>
      <c r="F18" s="35">
        <f>E18*7</f>
        <v>1344</v>
      </c>
      <c r="G18" s="37" t="s">
        <v>59</v>
      </c>
      <c r="H18" s="36" t="s">
        <v>19</v>
      </c>
      <c r="I18" s="30">
        <f>ROUNDUP(IF(A18="JLTV",(E18)/4,"ERROR"),0)</f>
        <v>48</v>
      </c>
      <c r="J18" s="30"/>
      <c r="K18" s="6"/>
      <c r="L18" s="5"/>
    </row>
    <row r="19" spans="1:12" x14ac:dyDescent="0.3">
      <c r="A19" s="32" t="s">
        <v>20</v>
      </c>
      <c r="B19" s="32" t="s">
        <v>2</v>
      </c>
      <c r="C19" s="32" t="s">
        <v>6</v>
      </c>
      <c r="D19" s="33">
        <v>44634</v>
      </c>
      <c r="E19" s="34">
        <v>1500</v>
      </c>
      <c r="F19" s="34">
        <v>10000</v>
      </c>
      <c r="G19" s="7"/>
      <c r="H19" s="32" t="s">
        <v>19</v>
      </c>
      <c r="I19" s="14">
        <v>540</v>
      </c>
      <c r="J19" s="25"/>
      <c r="K19" s="7"/>
      <c r="L19" s="2"/>
    </row>
    <row r="20" spans="1:12" x14ac:dyDescent="0.3">
      <c r="A20" s="1"/>
      <c r="B20" s="1" t="s">
        <v>53</v>
      </c>
      <c r="C20" s="1" t="s">
        <v>2</v>
      </c>
      <c r="D20" s="27">
        <v>44634</v>
      </c>
      <c r="E20" s="2">
        <v>8</v>
      </c>
      <c r="F20" s="2">
        <v>320</v>
      </c>
      <c r="G20" s="3" t="s">
        <v>56</v>
      </c>
      <c r="H20" s="1" t="s">
        <v>19</v>
      </c>
      <c r="I20" s="25">
        <v>4</v>
      </c>
      <c r="J20" s="15"/>
      <c r="K20" s="10"/>
      <c r="L20" s="9"/>
    </row>
    <row r="21" spans="1:12" x14ac:dyDescent="0.3">
      <c r="A21" s="1"/>
      <c r="B21" s="1" t="s">
        <v>31</v>
      </c>
      <c r="C21" s="8" t="s">
        <v>9</v>
      </c>
      <c r="D21" s="26">
        <v>44636</v>
      </c>
      <c r="E21" s="2">
        <v>102</v>
      </c>
      <c r="F21" s="9">
        <v>1244</v>
      </c>
      <c r="G21" s="10">
        <v>220057</v>
      </c>
      <c r="H21" s="1" t="s">
        <v>19</v>
      </c>
      <c r="I21" s="15">
        <v>41</v>
      </c>
      <c r="J21" s="25"/>
      <c r="K21" s="7"/>
      <c r="L21" s="9">
        <v>104</v>
      </c>
    </row>
    <row r="22" spans="1:12" x14ac:dyDescent="0.3">
      <c r="A22" s="32" t="s">
        <v>11</v>
      </c>
      <c r="B22" s="32" t="s">
        <v>14</v>
      </c>
      <c r="C22" s="32" t="s">
        <v>10</v>
      </c>
      <c r="D22" s="26">
        <v>44636</v>
      </c>
      <c r="E22" s="2">
        <v>1200</v>
      </c>
      <c r="F22" s="2">
        <v>3000</v>
      </c>
      <c r="G22" s="10" t="s">
        <v>85</v>
      </c>
      <c r="H22" s="1" t="s">
        <v>19</v>
      </c>
      <c r="I22" s="15">
        <v>306</v>
      </c>
      <c r="J22" s="16"/>
      <c r="K22" s="3"/>
      <c r="L22" s="9">
        <v>1106</v>
      </c>
    </row>
    <row r="23" spans="1:12" x14ac:dyDescent="0.3">
      <c r="A23" s="32"/>
      <c r="B23" s="32" t="s">
        <v>49</v>
      </c>
      <c r="C23" s="32" t="s">
        <v>8</v>
      </c>
      <c r="D23" s="33">
        <v>44638</v>
      </c>
      <c r="E23" s="34">
        <v>522</v>
      </c>
      <c r="F23" s="34">
        <v>3489</v>
      </c>
      <c r="G23" s="10">
        <v>220071</v>
      </c>
      <c r="H23" s="8" t="s">
        <v>18</v>
      </c>
      <c r="I23" s="15"/>
      <c r="J23" s="15">
        <v>29</v>
      </c>
      <c r="K23" s="10"/>
      <c r="L23" s="9">
        <v>87</v>
      </c>
    </row>
    <row r="24" spans="1:12" x14ac:dyDescent="0.3">
      <c r="A24" s="32"/>
      <c r="B24" s="32" t="s">
        <v>49</v>
      </c>
      <c r="C24" s="32" t="s">
        <v>7</v>
      </c>
      <c r="D24" s="33">
        <v>44638</v>
      </c>
      <c r="E24" s="34">
        <v>270</v>
      </c>
      <c r="F24" s="34">
        <v>1260</v>
      </c>
      <c r="G24" s="7"/>
      <c r="H24" s="32"/>
      <c r="I24" s="14">
        <f>ROUNDUP(IF(A24="AMMO",(E24*0.8)/4,IF(E24&gt;999,(E24*0.9)/4,IF(E24&lt;51,(E24*0)/4,(E24*0.8)/4))),0)</f>
        <v>54</v>
      </c>
      <c r="J24" s="14">
        <f>ROUNDUP(IF(A24="AMMO",(E24*0.17),IF(E24&gt;999,(E24*0.1)/2,IF(E24&lt;51,(E24*1)/2,(E24*0.2)/2))),0)</f>
        <v>27</v>
      </c>
      <c r="K24" s="10"/>
      <c r="L24" s="9"/>
    </row>
    <row r="25" spans="1:12" x14ac:dyDescent="0.3">
      <c r="A25" s="32"/>
      <c r="B25" s="32" t="s">
        <v>12</v>
      </c>
      <c r="C25" s="32" t="s">
        <v>48</v>
      </c>
      <c r="D25" s="33">
        <v>44638</v>
      </c>
      <c r="E25" s="34">
        <v>145</v>
      </c>
      <c r="F25" s="34">
        <v>1513</v>
      </c>
      <c r="G25" s="7"/>
      <c r="H25" s="32"/>
      <c r="I25" s="14">
        <f>ROUNDUP(IF(A25="AMMO",(E25*0.8)/4,IF(E25&gt;999,(E25*0.9)/4,IF(E25&lt;51,(E25*0)/4,(E25*0.8)/4))),0)</f>
        <v>29</v>
      </c>
      <c r="J25" s="14">
        <f>ROUNDUP(IF(A25="AMMO",(E25*0.17),IF(E25&gt;999,(E25*0.1)/2,IF(E25&lt;51,(E25*1)/2,(E25*0.2)/2))),0)</f>
        <v>15</v>
      </c>
      <c r="K25" s="10"/>
      <c r="L25" s="2"/>
    </row>
    <row r="26" spans="1:12" x14ac:dyDescent="0.3">
      <c r="A26" s="32"/>
      <c r="B26" s="32" t="s">
        <v>49</v>
      </c>
      <c r="C26" s="32" t="s">
        <v>62</v>
      </c>
      <c r="D26" s="33">
        <v>44638</v>
      </c>
      <c r="E26" s="34">
        <v>515</v>
      </c>
      <c r="F26" s="34">
        <v>7703</v>
      </c>
      <c r="G26" s="7"/>
      <c r="H26" s="32" t="s">
        <v>19</v>
      </c>
      <c r="I26" s="14">
        <f>ROUNDUP(IF(A26="AMMO",(E26*0.8)/4,IF(E26&gt;999,(E26*0.9)/4,IF(E26&lt;51,(E26*0)/4,(E26*0.8)/4))),0)</f>
        <v>103</v>
      </c>
      <c r="J26" s="14">
        <f>ROUNDUP(IF(A26="AMMO",(E26*0.17),IF(E26&gt;999,(E26*0.1)/2,IF(E26&lt;51,(E26*1)/2,(E26*0.2)/2))),0)</f>
        <v>52</v>
      </c>
      <c r="K26" s="10"/>
      <c r="L26" s="2"/>
    </row>
    <row r="27" spans="1:12" x14ac:dyDescent="0.3">
      <c r="A27" s="32"/>
      <c r="B27" s="32" t="s">
        <v>4</v>
      </c>
      <c r="C27" s="32" t="s">
        <v>50</v>
      </c>
      <c r="D27" s="33">
        <v>44640</v>
      </c>
      <c r="E27" s="34">
        <v>15</v>
      </c>
      <c r="F27" s="34">
        <v>253</v>
      </c>
      <c r="G27" s="7"/>
      <c r="H27" s="32" t="s">
        <v>18</v>
      </c>
      <c r="I27" s="14"/>
      <c r="J27" s="14">
        <f>ROUNDUP(IF(A27="AMMO",(E27*0.17),IF(E27&gt;999,(E27*0.1)/2,IF(E27&lt;51,(E27*1)/2,(E27*0.2)/2))),0)</f>
        <v>8</v>
      </c>
      <c r="K27" s="10"/>
      <c r="L27" s="9"/>
    </row>
    <row r="28" spans="1:12" x14ac:dyDescent="0.3">
      <c r="A28" s="32"/>
      <c r="B28" s="32" t="s">
        <v>32</v>
      </c>
      <c r="C28" s="32" t="s">
        <v>58</v>
      </c>
      <c r="D28" s="33">
        <v>44640</v>
      </c>
      <c r="E28" s="34">
        <v>160</v>
      </c>
      <c r="F28" s="34">
        <v>1800</v>
      </c>
      <c r="G28" s="7"/>
      <c r="H28" s="32"/>
      <c r="I28" s="14">
        <f>ROUNDUP(IF(A28="AMMO",(E28*0.8)/4,IF(E28&gt;999,(E28*0.9)/4,IF(E28&lt;51,(E28*0)/4,(E28*0.8)/4))),0)</f>
        <v>32</v>
      </c>
      <c r="J28" s="14">
        <f>ROUNDUP(IF(A28="AMMO",(E28*0.17),IF(E28&gt;999,(E28*0.1)/2,IF(E28&lt;51,(E28*1)/2,(E28*0.2)/2))),0)</f>
        <v>16</v>
      </c>
      <c r="K28" s="10"/>
      <c r="L28" s="9"/>
    </row>
    <row r="29" spans="1:12" x14ac:dyDescent="0.3">
      <c r="A29" s="1"/>
      <c r="B29" s="1" t="s">
        <v>64</v>
      </c>
      <c r="C29" s="1" t="s">
        <v>50</v>
      </c>
      <c r="D29" s="27">
        <v>44640</v>
      </c>
      <c r="E29" s="2">
        <v>49</v>
      </c>
      <c r="F29" s="2">
        <v>337</v>
      </c>
      <c r="G29" s="3"/>
      <c r="H29" s="1" t="s">
        <v>18</v>
      </c>
      <c r="I29" s="14"/>
      <c r="J29" s="14">
        <f>ROUNDUP(IF(A29="AMMO",(E29*0.17),IF(E29&gt;999,(E29*0.1)/2,IF(E29&lt;51,(E29*1)/2,(E29*0.2)/2))),0)</f>
        <v>25</v>
      </c>
      <c r="K29" s="7"/>
      <c r="L29" s="2"/>
    </row>
    <row r="30" spans="1:12" x14ac:dyDescent="0.3">
      <c r="A30" s="4" t="s">
        <v>44</v>
      </c>
      <c r="B30" s="4" t="s">
        <v>51</v>
      </c>
      <c r="C30" s="4" t="s">
        <v>21</v>
      </c>
      <c r="D30" s="40">
        <v>44641</v>
      </c>
      <c r="E30" s="5">
        <v>83</v>
      </c>
      <c r="F30" s="5">
        <f>E30*7</f>
        <v>581</v>
      </c>
      <c r="G30" s="6"/>
      <c r="H30" s="4" t="s">
        <v>18</v>
      </c>
      <c r="I30" s="30"/>
      <c r="J30" s="30">
        <f>E30/2</f>
        <v>41.5</v>
      </c>
      <c r="K30" s="6"/>
      <c r="L30" s="5"/>
    </row>
    <row r="31" spans="1:12" x14ac:dyDescent="0.3">
      <c r="A31" s="8"/>
      <c r="B31" s="8" t="s">
        <v>15</v>
      </c>
      <c r="C31" s="8" t="s">
        <v>89</v>
      </c>
      <c r="D31" s="26">
        <v>44641</v>
      </c>
      <c r="E31" s="9">
        <v>461</v>
      </c>
      <c r="F31" s="9">
        <v>8063</v>
      </c>
      <c r="G31" s="10">
        <v>220074</v>
      </c>
      <c r="H31" s="8" t="s">
        <v>19</v>
      </c>
      <c r="I31" s="15">
        <v>154</v>
      </c>
      <c r="J31" s="15"/>
      <c r="K31" s="10"/>
      <c r="L31" s="9">
        <v>461</v>
      </c>
    </row>
    <row r="32" spans="1:12" s="39" customFormat="1" x14ac:dyDescent="0.3">
      <c r="A32" s="1"/>
      <c r="B32" s="1" t="s">
        <v>53</v>
      </c>
      <c r="C32" s="1" t="s">
        <v>2</v>
      </c>
      <c r="D32" s="27">
        <v>44641</v>
      </c>
      <c r="E32" s="2">
        <v>8</v>
      </c>
      <c r="F32" s="2">
        <v>320</v>
      </c>
      <c r="G32" s="3" t="s">
        <v>56</v>
      </c>
      <c r="H32" s="1" t="s">
        <v>19</v>
      </c>
      <c r="I32" s="25">
        <v>4</v>
      </c>
      <c r="J32" s="25"/>
      <c r="K32" s="7"/>
      <c r="L32" s="34"/>
    </row>
    <row r="33" spans="1:12" s="39" customFormat="1" x14ac:dyDescent="0.3">
      <c r="A33" s="36"/>
      <c r="B33" s="36" t="s">
        <v>63</v>
      </c>
      <c r="C33" s="36" t="s">
        <v>12</v>
      </c>
      <c r="D33" s="38">
        <v>44643</v>
      </c>
      <c r="E33" s="35">
        <v>342</v>
      </c>
      <c r="F33" s="35">
        <v>2636</v>
      </c>
      <c r="G33" s="37"/>
      <c r="H33" s="36"/>
      <c r="I33" s="30">
        <f>ROUNDUP(IF(A33="AMMO",(E33*0.8)/4,IF(E33&gt;999,(E33*0.9)/4,IF(E33&lt;51,(E33*0)/4,(E33*0.8)/4))),0)</f>
        <v>69</v>
      </c>
      <c r="J33" s="30">
        <f>ROUNDUP(IF(A33="AMMO",(E33*0.17),IF(E33&gt;999,(E33*0.1)/2,IF(E33&lt;51,(E33*1)/2,(E33*0.2)/2))),0)</f>
        <v>35</v>
      </c>
      <c r="K33" s="17"/>
      <c r="L33" s="29"/>
    </row>
    <row r="34" spans="1:12" x14ac:dyDescent="0.3">
      <c r="A34" s="4"/>
      <c r="B34" s="4" t="s">
        <v>77</v>
      </c>
      <c r="C34" s="4" t="s">
        <v>12</v>
      </c>
      <c r="D34" s="40">
        <v>44643</v>
      </c>
      <c r="E34" s="5">
        <v>106</v>
      </c>
      <c r="F34" s="5">
        <v>1189</v>
      </c>
      <c r="G34" s="6"/>
      <c r="H34" s="4"/>
      <c r="I34" s="30">
        <f>ROUNDUP(IF(A34="AMMO",(E34*0.8)/4,IF(E34&gt;999,(E34*0.9)/4,IF(E34&lt;51,(E34*0)/4,(E34*0.8)/4))),0)</f>
        <v>22</v>
      </c>
      <c r="J34" s="30">
        <f>ROUNDUP(IF(A34="AMMO",(E34*0.17),IF(E34&gt;999,(E34*0.1)/2,IF(E34&lt;51,(E34*1)/2,(E34*0.2)/2))),0)</f>
        <v>11</v>
      </c>
      <c r="K34" s="37"/>
      <c r="L34" s="5"/>
    </row>
    <row r="35" spans="1:12" x14ac:dyDescent="0.3">
      <c r="A35" s="32"/>
      <c r="B35" s="32" t="s">
        <v>30</v>
      </c>
      <c r="C35" s="32" t="s">
        <v>13</v>
      </c>
      <c r="D35" s="33">
        <v>44645</v>
      </c>
      <c r="E35" s="34">
        <v>57</v>
      </c>
      <c r="F35" s="34">
        <v>452</v>
      </c>
      <c r="G35" s="10"/>
      <c r="H35" s="8"/>
      <c r="I35" s="14">
        <f>ROUNDUP(IF(A35="AMMO",(E35*0.8)/4,IF(E35&gt;999,(E35*0.9)/4,IF(E35&lt;51,(E35*0)/4,(E35*0.8)/4))),0)</f>
        <v>12</v>
      </c>
      <c r="J35" s="14">
        <f>ROUNDUP(IF(A35="AMMO",(E35*0.17),IF(E35&gt;999,(E35*0.1)/2,IF(E35&lt;51,(E35*1)/2,(E35*0.2)/2))),0)</f>
        <v>6</v>
      </c>
      <c r="K35" s="10"/>
      <c r="L35" s="9"/>
    </row>
    <row r="36" spans="1:12" x14ac:dyDescent="0.3">
      <c r="A36" s="32"/>
      <c r="B36" s="32" t="s">
        <v>21</v>
      </c>
      <c r="C36" s="32" t="s">
        <v>15</v>
      </c>
      <c r="D36" s="26">
        <v>44646</v>
      </c>
      <c r="E36" s="9">
        <v>88</v>
      </c>
      <c r="F36" s="9">
        <v>595</v>
      </c>
      <c r="G36" s="7"/>
      <c r="H36" s="32"/>
      <c r="I36" s="14">
        <v>30</v>
      </c>
      <c r="J36" s="14"/>
      <c r="K36" s="7"/>
      <c r="L36" s="2"/>
    </row>
    <row r="37" spans="1:12" x14ac:dyDescent="0.3">
      <c r="A37" s="1" t="s">
        <v>20</v>
      </c>
      <c r="B37" s="1" t="s">
        <v>6</v>
      </c>
      <c r="C37" s="1" t="s">
        <v>2</v>
      </c>
      <c r="D37" s="27">
        <v>44647</v>
      </c>
      <c r="E37" s="2">
        <v>1500</v>
      </c>
      <c r="F37" s="2">
        <v>10000</v>
      </c>
      <c r="G37" s="3">
        <v>220006</v>
      </c>
      <c r="H37" s="1" t="s">
        <v>19</v>
      </c>
      <c r="I37" s="25">
        <v>489</v>
      </c>
      <c r="J37" s="25"/>
      <c r="K37" s="7"/>
      <c r="L37" s="34">
        <v>1406</v>
      </c>
    </row>
    <row r="38" spans="1:12" x14ac:dyDescent="0.3">
      <c r="A38" s="32" t="s">
        <v>34</v>
      </c>
      <c r="B38" s="32" t="s">
        <v>8</v>
      </c>
      <c r="C38" s="32" t="s">
        <v>45</v>
      </c>
      <c r="D38" s="33">
        <v>44648</v>
      </c>
      <c r="E38" s="34">
        <v>190</v>
      </c>
      <c r="F38" s="34">
        <f>E38*15</f>
        <v>2850</v>
      </c>
      <c r="G38" s="7"/>
      <c r="H38" s="32" t="s">
        <v>18</v>
      </c>
      <c r="I38" s="25"/>
      <c r="J38" s="25">
        <f>E38</f>
        <v>190</v>
      </c>
      <c r="K38" s="10"/>
      <c r="L38" s="9"/>
    </row>
    <row r="39" spans="1:12" x14ac:dyDescent="0.3">
      <c r="A39" s="32"/>
      <c r="B39" s="32" t="s">
        <v>5</v>
      </c>
      <c r="C39" s="32" t="s">
        <v>73</v>
      </c>
      <c r="D39" s="26">
        <v>44648</v>
      </c>
      <c r="E39" s="34">
        <v>536</v>
      </c>
      <c r="F39" s="34">
        <v>2149</v>
      </c>
      <c r="G39" s="7"/>
      <c r="H39" s="32"/>
      <c r="I39" s="14">
        <f>ROUNDUP(IF(A39="AMMO",(E39*0.8)/4,IF(E39&gt;999,(E39*0.9)/4,IF(E39&lt;51,(E39*0)/4,(E39*0.8)/4))),0)</f>
        <v>108</v>
      </c>
      <c r="J39" s="14">
        <f>ROUNDUP(IF(A39="AMMO",(E39*0.17),IF(E39&gt;999,(E39*0.1)/2,IF(E39&lt;51,(E39*1)/2,(E39*0.2)/2))),0)</f>
        <v>54</v>
      </c>
      <c r="K39" s="10"/>
      <c r="L39" s="9"/>
    </row>
    <row r="40" spans="1:12" x14ac:dyDescent="0.3">
      <c r="A40" s="1"/>
      <c r="B40" s="1" t="s">
        <v>53</v>
      </c>
      <c r="C40" s="1" t="s">
        <v>2</v>
      </c>
      <c r="D40" s="27">
        <v>44648</v>
      </c>
      <c r="E40" s="2">
        <v>8</v>
      </c>
      <c r="F40" s="2">
        <v>320</v>
      </c>
      <c r="G40" s="3" t="s">
        <v>56</v>
      </c>
      <c r="H40" s="1" t="s">
        <v>19</v>
      </c>
      <c r="I40" s="25">
        <v>4</v>
      </c>
      <c r="J40" s="25"/>
      <c r="K40" s="7"/>
      <c r="L40" s="34"/>
    </row>
    <row r="41" spans="1:12" x14ac:dyDescent="0.3">
      <c r="A41" s="4" t="s">
        <v>44</v>
      </c>
      <c r="B41" s="4" t="s">
        <v>51</v>
      </c>
      <c r="C41" s="4" t="s">
        <v>68</v>
      </c>
      <c r="D41" s="40">
        <v>44648</v>
      </c>
      <c r="E41" s="5">
        <v>143</v>
      </c>
      <c r="F41" s="5">
        <f>E41*7</f>
        <v>1001</v>
      </c>
      <c r="G41" s="6"/>
      <c r="H41" s="4" t="s">
        <v>18</v>
      </c>
      <c r="I41" s="24"/>
      <c r="J41" s="30">
        <f>E41/2</f>
        <v>71.5</v>
      </c>
      <c r="K41" s="17"/>
      <c r="L41" s="5"/>
    </row>
    <row r="42" spans="1:12" x14ac:dyDescent="0.3">
      <c r="A42" s="1" t="s">
        <v>20</v>
      </c>
      <c r="B42" s="1" t="s">
        <v>6</v>
      </c>
      <c r="C42" s="1" t="s">
        <v>40</v>
      </c>
      <c r="D42" s="27">
        <v>44650</v>
      </c>
      <c r="E42" s="2">
        <v>45</v>
      </c>
      <c r="F42" s="2">
        <v>677</v>
      </c>
      <c r="G42" s="3">
        <v>220043</v>
      </c>
      <c r="H42" s="1" t="s">
        <v>18</v>
      </c>
      <c r="I42" s="25">
        <v>33</v>
      </c>
      <c r="J42" s="25"/>
      <c r="K42" s="7"/>
      <c r="L42" s="34">
        <v>45</v>
      </c>
    </row>
    <row r="43" spans="1:12" s="39" customFormat="1" x14ac:dyDescent="0.3">
      <c r="A43" s="1" t="s">
        <v>20</v>
      </c>
      <c r="B43" s="1" t="s">
        <v>6</v>
      </c>
      <c r="C43" s="1" t="s">
        <v>33</v>
      </c>
      <c r="D43" s="27">
        <v>44650</v>
      </c>
      <c r="E43" s="2">
        <v>101</v>
      </c>
      <c r="F43" s="2">
        <v>1139</v>
      </c>
      <c r="G43" s="3">
        <v>220013</v>
      </c>
      <c r="H43" s="1" t="s">
        <v>19</v>
      </c>
      <c r="I43" s="25">
        <v>41</v>
      </c>
      <c r="J43" s="25"/>
      <c r="K43" s="7"/>
      <c r="L43" s="34">
        <v>101</v>
      </c>
    </row>
    <row r="44" spans="1:12" x14ac:dyDescent="0.3">
      <c r="A44" s="1"/>
      <c r="B44" s="1" t="s">
        <v>30</v>
      </c>
      <c r="C44" s="1" t="s">
        <v>66</v>
      </c>
      <c r="D44" s="27">
        <v>44651</v>
      </c>
      <c r="E44" s="2">
        <v>62</v>
      </c>
      <c r="F44" s="2">
        <v>266</v>
      </c>
      <c r="G44" s="3"/>
      <c r="H44" s="1"/>
      <c r="I44" s="14">
        <f>ROUNDUP(IF(A44="AMMO",(E44*0.8)/4,IF(E44&gt;999,(E44*0.9)/4,IF(E44&lt;51,(E44*0)/4,(E44*0.8)/4))),0)</f>
        <v>13</v>
      </c>
      <c r="J44" s="14">
        <f>ROUNDUP(IF(A44="AMMO",(E44*0.17),IF(E44&gt;999,(E44*0.1)/2,IF(E44&lt;51,(E44*1)/2,(E44*0.2)/2))),0)</f>
        <v>7</v>
      </c>
      <c r="K44" s="10"/>
      <c r="L44" s="9"/>
    </row>
    <row r="45" spans="1:12" x14ac:dyDescent="0.3">
      <c r="A45" s="1" t="s">
        <v>34</v>
      </c>
      <c r="B45" s="1" t="s">
        <v>8</v>
      </c>
      <c r="C45" s="1" t="s">
        <v>46</v>
      </c>
      <c r="D45" s="27">
        <v>44652</v>
      </c>
      <c r="E45" s="2">
        <v>69</v>
      </c>
      <c r="F45" s="2">
        <f>E45*15</f>
        <v>1035</v>
      </c>
      <c r="G45" s="3"/>
      <c r="H45" s="1" t="s">
        <v>18</v>
      </c>
      <c r="I45" s="25"/>
      <c r="J45" s="16">
        <f>E45</f>
        <v>69</v>
      </c>
      <c r="K45" s="3"/>
      <c r="L45" s="2"/>
    </row>
    <row r="46" spans="1:12" x14ac:dyDescent="0.3">
      <c r="A46" s="1"/>
      <c r="B46" s="1" t="s">
        <v>60</v>
      </c>
      <c r="C46" s="1" t="s">
        <v>12</v>
      </c>
      <c r="D46" s="27">
        <v>44652</v>
      </c>
      <c r="E46" s="2">
        <v>18</v>
      </c>
      <c r="F46" s="2">
        <f>E46*70</f>
        <v>1260</v>
      </c>
      <c r="G46" s="3"/>
      <c r="H46" s="1" t="s">
        <v>19</v>
      </c>
      <c r="I46" s="16">
        <v>9</v>
      </c>
      <c r="J46" s="15"/>
      <c r="K46" s="10"/>
      <c r="L46" s="2"/>
    </row>
    <row r="47" spans="1:12" x14ac:dyDescent="0.3">
      <c r="A47" s="1"/>
      <c r="B47" s="1" t="s">
        <v>12</v>
      </c>
      <c r="C47" s="1" t="s">
        <v>74</v>
      </c>
      <c r="D47" s="27">
        <v>44654</v>
      </c>
      <c r="E47" s="2">
        <v>266</v>
      </c>
      <c r="F47" s="2">
        <v>970</v>
      </c>
      <c r="G47" s="3"/>
      <c r="H47" s="1"/>
      <c r="I47" s="14">
        <f>ROUNDUP(IF(A47="AMMO",(E47*0.8)/4,IF(E47&gt;999,(E47*0.9)/4,IF(E47&lt;51,(E47*0)/4,(E47*0.8)/4))),0)</f>
        <v>54</v>
      </c>
      <c r="J47" s="14">
        <f>ROUNDUP(IF(A47="AMMO",(E47*0.17),IF(E47&gt;999,(E47*0.1)/2,IF(E47&lt;51,(E47*1)/2,(E47*0.2)/2))),0)</f>
        <v>27</v>
      </c>
      <c r="K47" s="7"/>
      <c r="L47" s="2"/>
    </row>
    <row r="48" spans="1:12" s="39" customFormat="1" x14ac:dyDescent="0.3">
      <c r="A48" s="1"/>
      <c r="B48" s="1" t="s">
        <v>76</v>
      </c>
      <c r="C48" s="1" t="s">
        <v>12</v>
      </c>
      <c r="D48" s="27">
        <v>44655</v>
      </c>
      <c r="E48" s="2">
        <v>243</v>
      </c>
      <c r="F48" s="2">
        <v>1304</v>
      </c>
      <c r="G48" s="3"/>
      <c r="H48" s="1"/>
      <c r="I48" s="14">
        <v>60</v>
      </c>
      <c r="J48" s="14"/>
      <c r="K48" s="7"/>
      <c r="L48" s="2"/>
    </row>
    <row r="49" spans="1:12" x14ac:dyDescent="0.3">
      <c r="A49" s="1"/>
      <c r="B49" s="1" t="s">
        <v>53</v>
      </c>
      <c r="C49" s="1" t="s">
        <v>2</v>
      </c>
      <c r="D49" s="27">
        <v>44655</v>
      </c>
      <c r="E49" s="2">
        <v>8</v>
      </c>
      <c r="F49" s="2">
        <v>320</v>
      </c>
      <c r="G49" s="3" t="s">
        <v>56</v>
      </c>
      <c r="H49" s="1" t="s">
        <v>19</v>
      </c>
      <c r="I49" s="25">
        <v>4</v>
      </c>
      <c r="J49" s="15"/>
      <c r="K49" s="10"/>
      <c r="L49" s="9"/>
    </row>
    <row r="50" spans="1:12" s="39" customFormat="1" x14ac:dyDescent="0.3">
      <c r="A50" s="1" t="s">
        <v>34</v>
      </c>
      <c r="B50" s="1" t="s">
        <v>46</v>
      </c>
      <c r="C50" s="1" t="s">
        <v>69</v>
      </c>
      <c r="D50" s="27">
        <v>44656</v>
      </c>
      <c r="E50" s="2">
        <v>94</v>
      </c>
      <c r="F50" s="2">
        <f>E50*15</f>
        <v>1410</v>
      </c>
      <c r="G50" s="3"/>
      <c r="H50" s="1" t="s">
        <v>18</v>
      </c>
      <c r="I50" s="25"/>
      <c r="J50" s="25">
        <f>E50</f>
        <v>94</v>
      </c>
      <c r="K50" s="7"/>
      <c r="L50" s="34"/>
    </row>
    <row r="51" spans="1:12" x14ac:dyDescent="0.3">
      <c r="A51" s="1" t="s">
        <v>34</v>
      </c>
      <c r="B51" s="1" t="s">
        <v>46</v>
      </c>
      <c r="C51" s="1" t="s">
        <v>70</v>
      </c>
      <c r="D51" s="27">
        <v>44656</v>
      </c>
      <c r="E51" s="2">
        <v>74</v>
      </c>
      <c r="F51" s="2">
        <f>E51*15</f>
        <v>1110</v>
      </c>
      <c r="G51" s="3"/>
      <c r="H51" s="1" t="s">
        <v>18</v>
      </c>
      <c r="I51" s="25"/>
      <c r="J51" s="25">
        <f>E51</f>
        <v>74</v>
      </c>
      <c r="K51" s="7"/>
      <c r="L51" s="34"/>
    </row>
    <row r="52" spans="1:12" x14ac:dyDescent="0.3">
      <c r="A52" s="1" t="s">
        <v>34</v>
      </c>
      <c r="B52" s="1" t="s">
        <v>46</v>
      </c>
      <c r="C52" s="1" t="s">
        <v>3</v>
      </c>
      <c r="D52" s="27">
        <v>44656</v>
      </c>
      <c r="E52" s="2">
        <v>19</v>
      </c>
      <c r="F52" s="2">
        <f>E52*15</f>
        <v>285</v>
      </c>
      <c r="G52" s="3"/>
      <c r="H52" s="1" t="s">
        <v>18</v>
      </c>
      <c r="I52" s="25"/>
      <c r="J52" s="25">
        <f>E52</f>
        <v>19</v>
      </c>
      <c r="K52" s="7"/>
      <c r="L52" s="34"/>
    </row>
    <row r="53" spans="1:12" s="39" customFormat="1" x14ac:dyDescent="0.3">
      <c r="A53" s="1"/>
      <c r="B53" s="1" t="s">
        <v>30</v>
      </c>
      <c r="C53" s="1" t="s">
        <v>13</v>
      </c>
      <c r="D53" s="27">
        <v>44661</v>
      </c>
      <c r="E53" s="2">
        <v>765</v>
      </c>
      <c r="F53" s="2">
        <v>14248</v>
      </c>
      <c r="G53" s="3"/>
      <c r="H53" s="1" t="s">
        <v>19</v>
      </c>
      <c r="I53" s="14">
        <v>250</v>
      </c>
      <c r="J53" s="14"/>
      <c r="K53" s="10"/>
      <c r="L53" s="9"/>
    </row>
    <row r="54" spans="1:12" x14ac:dyDescent="0.3">
      <c r="A54" s="1"/>
      <c r="B54" s="1" t="s">
        <v>30</v>
      </c>
      <c r="C54" s="1" t="s">
        <v>16</v>
      </c>
      <c r="D54" s="27">
        <v>44661</v>
      </c>
      <c r="E54" s="2">
        <v>108</v>
      </c>
      <c r="F54" s="2">
        <v>641</v>
      </c>
      <c r="G54" s="3"/>
      <c r="H54" s="1"/>
      <c r="I54" s="14">
        <f>ROUNDUP(IF(A54="AMMO",(E54*0.8)/4,IF(E54&gt;999,(E54*0.9)/4,IF(E54&lt;51,(E54*0)/4,(E54*0.8)/4))),0)</f>
        <v>22</v>
      </c>
      <c r="J54" s="14">
        <f>ROUNDUP(IF(A54="AMMO",(E54*0.17),IF(E54&gt;999,(E54*0.1)/2,IF(E54&lt;51,(E54*1)/2,(E54*0.2)/2))),0)</f>
        <v>11</v>
      </c>
      <c r="K54" s="10"/>
      <c r="L54" s="9"/>
    </row>
    <row r="55" spans="1:12" s="39" customFormat="1" x14ac:dyDescent="0.3">
      <c r="A55" s="4" t="s">
        <v>44</v>
      </c>
      <c r="B55" s="4" t="s">
        <v>51</v>
      </c>
      <c r="C55" s="4" t="s">
        <v>12</v>
      </c>
      <c r="D55" s="40">
        <v>44662</v>
      </c>
      <c r="E55" s="5">
        <v>174</v>
      </c>
      <c r="F55" s="5">
        <f>E55*7</f>
        <v>1218</v>
      </c>
      <c r="G55" s="6" t="s">
        <v>65</v>
      </c>
      <c r="H55" s="4" t="s">
        <v>19</v>
      </c>
      <c r="I55" s="30">
        <f>ROUNDUP(IF(A55="JLTV",(E55)/4,"ERROR"),0)</f>
        <v>44</v>
      </c>
      <c r="J55" s="24"/>
      <c r="K55" s="17"/>
      <c r="L55" s="29"/>
    </row>
    <row r="56" spans="1:12" s="39" customFormat="1" x14ac:dyDescent="0.3">
      <c r="A56" s="4" t="s">
        <v>44</v>
      </c>
      <c r="B56" s="4" t="s">
        <v>51</v>
      </c>
      <c r="C56" s="4" t="s">
        <v>21</v>
      </c>
      <c r="D56" s="40">
        <v>44662</v>
      </c>
      <c r="E56" s="5">
        <v>38</v>
      </c>
      <c r="F56" s="5">
        <f>E56*7</f>
        <v>266</v>
      </c>
      <c r="G56" s="6"/>
      <c r="H56" s="4" t="s">
        <v>18</v>
      </c>
      <c r="I56" s="24"/>
      <c r="J56" s="30">
        <f>E56/2</f>
        <v>19</v>
      </c>
      <c r="K56" s="17"/>
      <c r="L56" s="29"/>
    </row>
    <row r="57" spans="1:12" x14ac:dyDescent="0.3">
      <c r="A57" s="1"/>
      <c r="B57" s="1" t="s">
        <v>53</v>
      </c>
      <c r="C57" s="1" t="s">
        <v>2</v>
      </c>
      <c r="D57" s="27">
        <v>44662</v>
      </c>
      <c r="E57" s="2">
        <v>8</v>
      </c>
      <c r="F57" s="2">
        <v>320</v>
      </c>
      <c r="G57" s="3" t="s">
        <v>56</v>
      </c>
      <c r="H57" s="1" t="s">
        <v>19</v>
      </c>
      <c r="I57" s="25">
        <v>4</v>
      </c>
      <c r="J57" s="15"/>
      <c r="K57" s="10"/>
      <c r="L57" s="9"/>
    </row>
    <row r="58" spans="1:12" x14ac:dyDescent="0.3">
      <c r="A58" s="1"/>
      <c r="B58" s="1" t="s">
        <v>79</v>
      </c>
      <c r="C58" s="1" t="s">
        <v>12</v>
      </c>
      <c r="D58" s="27">
        <v>44664</v>
      </c>
      <c r="E58" s="2">
        <v>120</v>
      </c>
      <c r="F58" s="2">
        <v>1390</v>
      </c>
      <c r="G58" s="3"/>
      <c r="H58" s="1"/>
      <c r="I58" s="14">
        <f>ROUNDUP(IF(A58="AMMO",(E58*0.8)/4,IF(E58&gt;999,(E58*0.9)/4,IF(E58&lt;51,(E58*0)/4,(E58*0.8)/4))),0)</f>
        <v>24</v>
      </c>
      <c r="J58" s="14">
        <f>ROUNDUP(IF(A58="AMMO",(E58*0.17),IF(E58&gt;999,(E58*0.1)/2,IF(E58&lt;51,(E58*1)/2,(E58*0.2)/2))),0)</f>
        <v>12</v>
      </c>
      <c r="K58" s="7"/>
      <c r="L58" s="2"/>
    </row>
    <row r="59" spans="1:12" s="39" customFormat="1" x14ac:dyDescent="0.3">
      <c r="A59" s="1" t="s">
        <v>34</v>
      </c>
      <c r="B59" s="1" t="s">
        <v>45</v>
      </c>
      <c r="C59" s="1" t="s">
        <v>8</v>
      </c>
      <c r="D59" s="27">
        <v>44665</v>
      </c>
      <c r="E59" s="2">
        <v>69</v>
      </c>
      <c r="F59" s="2">
        <f>E59*15</f>
        <v>1035</v>
      </c>
      <c r="G59" s="3"/>
      <c r="H59" s="1" t="s">
        <v>18</v>
      </c>
      <c r="I59" s="16"/>
      <c r="J59" s="16">
        <f>E59</f>
        <v>69</v>
      </c>
      <c r="K59" s="3"/>
      <c r="L59" s="2"/>
    </row>
    <row r="60" spans="1:12" s="39" customFormat="1" x14ac:dyDescent="0.3">
      <c r="A60" s="1"/>
      <c r="B60" s="1" t="s">
        <v>67</v>
      </c>
      <c r="C60" s="1" t="s">
        <v>15</v>
      </c>
      <c r="D60" s="27">
        <v>44666</v>
      </c>
      <c r="E60" s="2">
        <v>27</v>
      </c>
      <c r="F60" s="2">
        <v>376</v>
      </c>
      <c r="G60" s="3"/>
      <c r="H60" s="1"/>
      <c r="I60" s="25"/>
      <c r="J60" s="14">
        <f>ROUNDUP(IF(A60="AMMO",(E60*0.17),IF(E60&gt;999,(E60*0.1)/2,IF(E60&lt;51,(E60*1)/2,(E60*0.2)/2))),0)</f>
        <v>14</v>
      </c>
      <c r="K60" s="10"/>
      <c r="L60" s="9"/>
    </row>
    <row r="61" spans="1:12" x14ac:dyDescent="0.3">
      <c r="A61" s="1"/>
      <c r="B61" s="1" t="s">
        <v>17</v>
      </c>
      <c r="C61" s="1" t="s">
        <v>4</v>
      </c>
      <c r="D61" s="27">
        <v>44666</v>
      </c>
      <c r="E61" s="2">
        <v>244</v>
      </c>
      <c r="F61" s="2">
        <v>985</v>
      </c>
      <c r="G61" s="3"/>
      <c r="H61" s="1"/>
      <c r="I61" s="14">
        <f>ROUNDUP(IF(A61="AMMO",(E61*0.8)/4,IF(E61&gt;999,(E61*0.9)/4,IF(E61&lt;51,(E61*0)/4,(E61*0.8)/4))),0)</f>
        <v>49</v>
      </c>
      <c r="J61" s="14">
        <f>ROUNDUP(IF(A61="AMMO",(E61*0.17),IF(E61&gt;999,(E61*0.1)/2,IF(E61&lt;51,(E61*1)/2,(E61*0.2)/2))),0)</f>
        <v>25</v>
      </c>
      <c r="K61" s="10"/>
      <c r="L61" s="9"/>
    </row>
    <row r="62" spans="1:12" x14ac:dyDescent="0.3">
      <c r="A62" s="1" t="s">
        <v>34</v>
      </c>
      <c r="B62" s="1" t="s">
        <v>8</v>
      </c>
      <c r="C62" s="1" t="s">
        <v>43</v>
      </c>
      <c r="D62" s="27">
        <v>44666</v>
      </c>
      <c r="E62" s="5">
        <v>100</v>
      </c>
      <c r="F62" s="2">
        <v>2000</v>
      </c>
      <c r="G62" s="3"/>
      <c r="H62" s="1" t="s">
        <v>19</v>
      </c>
      <c r="I62" s="14">
        <v>25</v>
      </c>
      <c r="J62" s="15"/>
      <c r="K62" s="10"/>
      <c r="L62" s="2"/>
    </row>
    <row r="63" spans="1:12" s="39" customFormat="1" x14ac:dyDescent="0.3">
      <c r="A63" s="1" t="s">
        <v>34</v>
      </c>
      <c r="B63" s="1" t="s">
        <v>8</v>
      </c>
      <c r="C63" s="1" t="s">
        <v>45</v>
      </c>
      <c r="D63" s="27">
        <v>44666</v>
      </c>
      <c r="E63" s="5">
        <v>100</v>
      </c>
      <c r="F63" s="2">
        <v>2000</v>
      </c>
      <c r="G63" s="3"/>
      <c r="H63" s="1" t="s">
        <v>19</v>
      </c>
      <c r="I63" s="14">
        <v>25</v>
      </c>
      <c r="J63" s="15"/>
      <c r="K63" s="10"/>
      <c r="L63" s="2"/>
    </row>
    <row r="64" spans="1:12" s="39" customFormat="1" x14ac:dyDescent="0.3">
      <c r="A64" s="8"/>
      <c r="B64" s="8" t="s">
        <v>7</v>
      </c>
      <c r="C64" s="8" t="s">
        <v>83</v>
      </c>
      <c r="D64" s="26">
        <v>44669</v>
      </c>
      <c r="E64" s="9">
        <v>299</v>
      </c>
      <c r="F64" s="9">
        <v>2386</v>
      </c>
      <c r="G64" s="10" t="s">
        <v>82</v>
      </c>
      <c r="H64" s="8" t="s">
        <v>18</v>
      </c>
      <c r="I64" s="15"/>
      <c r="J64" s="15">
        <v>185</v>
      </c>
      <c r="K64" s="10"/>
      <c r="L64" s="9">
        <v>299</v>
      </c>
    </row>
    <row r="65" spans="1:12" s="39" customFormat="1" x14ac:dyDescent="0.3">
      <c r="A65" s="8"/>
      <c r="B65" s="8" t="s">
        <v>7</v>
      </c>
      <c r="C65" s="8" t="s">
        <v>83</v>
      </c>
      <c r="D65" s="26">
        <v>44669</v>
      </c>
      <c r="E65" s="9">
        <v>294</v>
      </c>
      <c r="F65" s="9">
        <v>2386</v>
      </c>
      <c r="G65" s="10" t="s">
        <v>84</v>
      </c>
      <c r="H65" s="8" t="s">
        <v>19</v>
      </c>
      <c r="I65" s="15">
        <v>85</v>
      </c>
      <c r="J65" s="15"/>
      <c r="K65" s="10"/>
      <c r="L65" s="9">
        <v>294</v>
      </c>
    </row>
    <row r="66" spans="1:12" s="39" customFormat="1" x14ac:dyDescent="0.3">
      <c r="A66" s="1"/>
      <c r="B66" s="1" t="s">
        <v>12</v>
      </c>
      <c r="C66" s="1" t="s">
        <v>3</v>
      </c>
      <c r="D66" s="27">
        <v>44669</v>
      </c>
      <c r="E66" s="2">
        <v>235</v>
      </c>
      <c r="F66" s="2">
        <v>1766</v>
      </c>
      <c r="G66" s="3"/>
      <c r="H66" s="1"/>
      <c r="I66" s="14">
        <f>ROUNDUP(IF(A66="AMMO",(E66*0.8)/4,IF(E66&gt;999,(E66*0.9)/4,IF(E66&lt;51,(E66*0)/4,(E66*0.8)/4))),0)</f>
        <v>47</v>
      </c>
      <c r="J66" s="14">
        <f>ROUNDUP(IF(A66="AMMO",(E66*0.17),IF(E66&gt;999,(E66*0.1)/2,IF(E66&lt;51,(E66*1)/2,(E66*0.2)/2))),0)</f>
        <v>24</v>
      </c>
      <c r="K66" s="10"/>
      <c r="L66" s="9"/>
    </row>
    <row r="67" spans="1:12" s="39" customFormat="1" x14ac:dyDescent="0.3">
      <c r="A67" s="1"/>
      <c r="B67" s="1" t="s">
        <v>12</v>
      </c>
      <c r="C67" s="1" t="s">
        <v>78</v>
      </c>
      <c r="D67" s="27">
        <v>44669</v>
      </c>
      <c r="E67" s="2">
        <v>43</v>
      </c>
      <c r="F67" s="2">
        <v>250</v>
      </c>
      <c r="G67" s="3"/>
      <c r="H67" s="1" t="s">
        <v>18</v>
      </c>
      <c r="I67" s="14"/>
      <c r="J67" s="14">
        <f>ROUNDUP(IF(A67="AMMO",(E67*0.17),IF(E67&gt;999,(E67*0.1)/2,IF(E67&lt;51,(E67*1)/2,(E67*0.2)/2))),0)</f>
        <v>22</v>
      </c>
      <c r="K67" s="7"/>
      <c r="L67" s="2"/>
    </row>
    <row r="68" spans="1:12" x14ac:dyDescent="0.3">
      <c r="A68" s="4" t="s">
        <v>44</v>
      </c>
      <c r="B68" s="4" t="s">
        <v>51</v>
      </c>
      <c r="C68" s="4" t="s">
        <v>47</v>
      </c>
      <c r="D68" s="40">
        <v>44669</v>
      </c>
      <c r="E68" s="5">
        <v>177</v>
      </c>
      <c r="F68" s="5">
        <f>E68*7</f>
        <v>1239</v>
      </c>
      <c r="G68" s="6"/>
      <c r="H68" s="4" t="s">
        <v>19</v>
      </c>
      <c r="I68" s="30">
        <f>ROUNDUP(IF(A68="JLTV",(E68)/4,"ERROR"),0)</f>
        <v>45</v>
      </c>
      <c r="J68" s="23"/>
      <c r="K68" s="6"/>
      <c r="L68" s="5"/>
    </row>
    <row r="69" spans="1:12" x14ac:dyDescent="0.3">
      <c r="A69" s="1" t="s">
        <v>20</v>
      </c>
      <c r="B69" s="1" t="s">
        <v>2</v>
      </c>
      <c r="C69" s="1" t="s">
        <v>6</v>
      </c>
      <c r="D69" s="27">
        <v>44669</v>
      </c>
      <c r="E69" s="2">
        <v>1600</v>
      </c>
      <c r="F69" s="2">
        <v>3000</v>
      </c>
      <c r="G69" s="3"/>
      <c r="H69" s="1" t="s">
        <v>19</v>
      </c>
      <c r="I69" s="14">
        <v>500</v>
      </c>
      <c r="J69" s="25"/>
      <c r="K69" s="7"/>
      <c r="L69" s="2"/>
    </row>
    <row r="70" spans="1:12" x14ac:dyDescent="0.3">
      <c r="A70" s="4" t="s">
        <v>44</v>
      </c>
      <c r="B70" s="4" t="s">
        <v>51</v>
      </c>
      <c r="C70" s="4" t="s">
        <v>21</v>
      </c>
      <c r="D70" s="40">
        <v>44669</v>
      </c>
      <c r="E70" s="5">
        <v>75</v>
      </c>
      <c r="F70" s="5">
        <f>E70*7</f>
        <v>525</v>
      </c>
      <c r="G70" s="6"/>
      <c r="H70" s="4" t="s">
        <v>18</v>
      </c>
      <c r="I70" s="24"/>
      <c r="J70" s="30">
        <f>E70/2</f>
        <v>37.5</v>
      </c>
      <c r="K70" s="17"/>
      <c r="L70" s="29"/>
    </row>
    <row r="71" spans="1:12" s="39" customFormat="1" x14ac:dyDescent="0.3">
      <c r="A71" s="1"/>
      <c r="B71" s="1" t="s">
        <v>53</v>
      </c>
      <c r="C71" s="1" t="s">
        <v>2</v>
      </c>
      <c r="D71" s="27">
        <v>44669</v>
      </c>
      <c r="E71" s="2">
        <v>8</v>
      </c>
      <c r="F71" s="2">
        <v>320</v>
      </c>
      <c r="G71" s="3" t="s">
        <v>56</v>
      </c>
      <c r="H71" s="1" t="s">
        <v>19</v>
      </c>
      <c r="I71" s="25">
        <v>4</v>
      </c>
      <c r="J71" s="25"/>
      <c r="K71" s="10"/>
      <c r="L71" s="9"/>
    </row>
    <row r="72" spans="1:12" x14ac:dyDescent="0.3">
      <c r="A72" s="1" t="s">
        <v>11</v>
      </c>
      <c r="B72" s="1" t="s">
        <v>10</v>
      </c>
      <c r="C72" s="1" t="s">
        <v>14</v>
      </c>
      <c r="D72" s="27">
        <v>44670</v>
      </c>
      <c r="E72" s="2">
        <v>1200</v>
      </c>
      <c r="F72" s="2">
        <v>3000</v>
      </c>
      <c r="G72" s="10" t="s">
        <v>85</v>
      </c>
      <c r="H72" s="1" t="s">
        <v>19</v>
      </c>
      <c r="I72" s="15">
        <v>306</v>
      </c>
      <c r="J72" s="16"/>
      <c r="K72" s="3"/>
      <c r="L72" s="9">
        <v>1106</v>
      </c>
    </row>
    <row r="73" spans="1:12" x14ac:dyDescent="0.3">
      <c r="A73" s="1"/>
      <c r="B73" s="1" t="s">
        <v>12</v>
      </c>
      <c r="C73" s="1" t="s">
        <v>75</v>
      </c>
      <c r="D73" s="27">
        <v>44671</v>
      </c>
      <c r="E73" s="2">
        <v>155</v>
      </c>
      <c r="F73" s="2">
        <v>930</v>
      </c>
      <c r="G73" s="3"/>
      <c r="H73" s="1"/>
      <c r="I73" s="14"/>
      <c r="J73" s="14">
        <v>75</v>
      </c>
      <c r="K73" s="7"/>
      <c r="L73" s="2"/>
    </row>
    <row r="74" spans="1:12" s="39" customFormat="1" x14ac:dyDescent="0.3">
      <c r="A74" s="8"/>
      <c r="B74" s="8" t="s">
        <v>87</v>
      </c>
      <c r="C74" s="8" t="s">
        <v>4</v>
      </c>
      <c r="D74" s="26">
        <v>44671</v>
      </c>
      <c r="E74" s="9">
        <v>29</v>
      </c>
      <c r="F74" s="9">
        <v>332</v>
      </c>
      <c r="G74" s="10"/>
      <c r="H74" s="8" t="s">
        <v>18</v>
      </c>
      <c r="I74" s="14"/>
      <c r="J74" s="14">
        <v>15</v>
      </c>
      <c r="K74" s="10"/>
      <c r="L74" s="9"/>
    </row>
    <row r="75" spans="1:12" s="39" customFormat="1" x14ac:dyDescent="0.3">
      <c r="A75" s="8"/>
      <c r="B75" s="8" t="s">
        <v>88</v>
      </c>
      <c r="C75" s="8" t="s">
        <v>4</v>
      </c>
      <c r="D75" s="26">
        <v>44671</v>
      </c>
      <c r="E75" s="9">
        <v>28</v>
      </c>
      <c r="F75" s="9">
        <v>261</v>
      </c>
      <c r="G75" s="10"/>
      <c r="H75" s="8" t="s">
        <v>18</v>
      </c>
      <c r="I75" s="14"/>
      <c r="J75" s="14">
        <v>14</v>
      </c>
      <c r="K75" s="10"/>
      <c r="L75" s="9"/>
    </row>
    <row r="76" spans="1:12" x14ac:dyDescent="0.3">
      <c r="A76" s="8"/>
      <c r="B76" s="8" t="s">
        <v>2</v>
      </c>
      <c r="C76" s="8" t="s">
        <v>4</v>
      </c>
      <c r="D76" s="26">
        <v>44671</v>
      </c>
      <c r="E76" s="9">
        <v>13</v>
      </c>
      <c r="F76" s="9">
        <v>486</v>
      </c>
      <c r="G76" s="10"/>
      <c r="H76" s="8" t="s">
        <v>18</v>
      </c>
      <c r="I76" s="14"/>
      <c r="J76" s="14">
        <v>7</v>
      </c>
      <c r="K76" s="10"/>
      <c r="L76" s="9"/>
    </row>
    <row r="77" spans="1:12" x14ac:dyDescent="0.3">
      <c r="A77" s="1"/>
      <c r="B77" s="1" t="s">
        <v>54</v>
      </c>
      <c r="C77" s="1" t="s">
        <v>37</v>
      </c>
      <c r="D77" s="27">
        <v>44671</v>
      </c>
      <c r="E77" s="2">
        <v>66</v>
      </c>
      <c r="F77" s="2">
        <v>1270</v>
      </c>
      <c r="G77" s="3"/>
      <c r="H77" s="1"/>
      <c r="I77" s="14"/>
      <c r="J77" s="14">
        <f>ROUNDUP(IF(A77="AMMO",(E77*0.17),IF(E77&gt;999,(E77*0.1)/2,IF(E77&lt;51,(E77*1)/2,(E77*0.2)/2))),0)</f>
        <v>7</v>
      </c>
      <c r="K77" s="10"/>
      <c r="L77" s="9"/>
    </row>
    <row r="78" spans="1:12" s="39" customFormat="1" x14ac:dyDescent="0.3">
      <c r="A78" s="4"/>
      <c r="B78" s="4" t="s">
        <v>17</v>
      </c>
      <c r="C78" s="4" t="s">
        <v>12</v>
      </c>
      <c r="D78" s="40">
        <v>44672</v>
      </c>
      <c r="E78" s="5">
        <v>166</v>
      </c>
      <c r="F78" s="5">
        <v>1138</v>
      </c>
      <c r="G78" s="6"/>
      <c r="H78" s="4"/>
      <c r="I78" s="30">
        <f>ROUNDUP(IF(A78="AMMO",(E78*0.8)/4,IF(E78&gt;999,(E78*0.9)/4,IF(E78&lt;51,(E78*0)/4,(E78*0.8)/4))),0)</f>
        <v>34</v>
      </c>
      <c r="J78" s="30">
        <f>ROUNDUP(IF(A78="AMMO",(E78*0.17),IF(E78&gt;999,(E78*0.1)/2,IF(E78&lt;51,(E78*1)/2,(E78*0.2)/2))),0)</f>
        <v>17</v>
      </c>
      <c r="K78" s="37"/>
      <c r="L78" s="5"/>
    </row>
    <row r="79" spans="1:12" s="39" customFormat="1" x14ac:dyDescent="0.3">
      <c r="A79" s="1" t="s">
        <v>20</v>
      </c>
      <c r="B79" s="1" t="s">
        <v>6</v>
      </c>
      <c r="C79" s="1" t="s">
        <v>2</v>
      </c>
      <c r="D79" s="27">
        <v>44675</v>
      </c>
      <c r="E79" s="2">
        <v>1500</v>
      </c>
      <c r="F79" s="2">
        <v>10000</v>
      </c>
      <c r="G79" s="3"/>
      <c r="H79" s="1" t="s">
        <v>19</v>
      </c>
      <c r="I79" s="14">
        <v>540</v>
      </c>
      <c r="J79" s="15"/>
      <c r="K79" s="10"/>
      <c r="L79" s="2"/>
    </row>
    <row r="80" spans="1:12" x14ac:dyDescent="0.3">
      <c r="A80" s="36" t="s">
        <v>44</v>
      </c>
      <c r="B80" s="36" t="s">
        <v>51</v>
      </c>
      <c r="C80" s="36" t="s">
        <v>47</v>
      </c>
      <c r="D80" s="38">
        <v>44676</v>
      </c>
      <c r="E80" s="35">
        <v>177</v>
      </c>
      <c r="F80" s="35">
        <f>E80*7</f>
        <v>1239</v>
      </c>
      <c r="G80" s="37"/>
      <c r="H80" s="36" t="s">
        <v>19</v>
      </c>
      <c r="I80" s="30">
        <f>ROUNDUP(IF(A80="JLTV",(E80)/4,"ERROR"),0)</f>
        <v>45</v>
      </c>
      <c r="J80" s="30"/>
      <c r="K80" s="6"/>
      <c r="L80" s="5"/>
    </row>
    <row r="81" spans="1:12" s="39" customFormat="1" x14ac:dyDescent="0.3">
      <c r="A81" s="36" t="s">
        <v>44</v>
      </c>
      <c r="B81" s="36" t="s">
        <v>51</v>
      </c>
      <c r="C81" s="36" t="s">
        <v>21</v>
      </c>
      <c r="D81" s="38">
        <v>44676</v>
      </c>
      <c r="E81" s="35">
        <v>31</v>
      </c>
      <c r="F81" s="35">
        <f>E81*7</f>
        <v>217</v>
      </c>
      <c r="G81" s="37"/>
      <c r="H81" s="36" t="s">
        <v>18</v>
      </c>
      <c r="I81" s="24"/>
      <c r="J81" s="30">
        <f>E81/2</f>
        <v>15.5</v>
      </c>
      <c r="K81" s="17"/>
      <c r="L81" s="29"/>
    </row>
    <row r="82" spans="1:12" x14ac:dyDescent="0.3">
      <c r="A82" s="1"/>
      <c r="B82" s="1" t="s">
        <v>53</v>
      </c>
      <c r="C82" s="1" t="s">
        <v>2</v>
      </c>
      <c r="D82" s="27">
        <v>44676</v>
      </c>
      <c r="E82" s="2">
        <v>8</v>
      </c>
      <c r="F82" s="2">
        <v>320</v>
      </c>
      <c r="G82" s="3" t="s">
        <v>56</v>
      </c>
      <c r="H82" s="1" t="s">
        <v>19</v>
      </c>
      <c r="I82" s="16">
        <v>4</v>
      </c>
      <c r="J82" s="15"/>
      <c r="K82" s="10"/>
      <c r="L82" s="9"/>
    </row>
    <row r="83" spans="1:12" s="39" customFormat="1" x14ac:dyDescent="0.3">
      <c r="A83" s="1"/>
      <c r="B83" s="1" t="s">
        <v>12</v>
      </c>
      <c r="C83" s="1" t="s">
        <v>16</v>
      </c>
      <c r="D83" s="27">
        <v>44677</v>
      </c>
      <c r="E83" s="2">
        <v>133</v>
      </c>
      <c r="F83" s="2">
        <v>560</v>
      </c>
      <c r="G83" s="3"/>
      <c r="H83" s="1"/>
      <c r="I83" s="14">
        <f>ROUNDUP(IF(A83="AMMO",(E83*0.8)/4,IF(E83&gt;999,(E83*0.9)/4,IF(E83&lt;51,(E83*0)/4,(E83*0.8)/4))),0)</f>
        <v>27</v>
      </c>
      <c r="J83" s="14">
        <f>ROUNDUP(IF(A83="AMMO",(E83*0.17),IF(E83&gt;999,(E83*0.1)/2,IF(E83&lt;51,(E83*1)/2,(E83*0.2)/2))),0)</f>
        <v>14</v>
      </c>
      <c r="K83" s="10"/>
      <c r="L83" s="9"/>
    </row>
    <row r="84" spans="1:12" s="39" customFormat="1" x14ac:dyDescent="0.3">
      <c r="A84" s="1"/>
      <c r="B84" s="1" t="s">
        <v>60</v>
      </c>
      <c r="C84" s="1" t="s">
        <v>12</v>
      </c>
      <c r="D84" s="27">
        <v>44682</v>
      </c>
      <c r="E84" s="2">
        <v>18</v>
      </c>
      <c r="F84" s="2">
        <f>E84*70</f>
        <v>1260</v>
      </c>
      <c r="G84" s="3"/>
      <c r="H84" s="1" t="s">
        <v>19</v>
      </c>
      <c r="I84" s="16">
        <v>9</v>
      </c>
      <c r="J84" s="15"/>
      <c r="K84" s="10"/>
      <c r="L84" s="2"/>
    </row>
    <row r="85" spans="1:12" x14ac:dyDescent="0.3">
      <c r="A85" s="32" t="s">
        <v>34</v>
      </c>
      <c r="B85" s="32" t="s">
        <v>8</v>
      </c>
      <c r="C85" s="32" t="s">
        <v>43</v>
      </c>
      <c r="D85" s="33">
        <v>44682</v>
      </c>
      <c r="E85" s="35">
        <v>100</v>
      </c>
      <c r="F85" s="34">
        <v>2000</v>
      </c>
      <c r="G85" s="7"/>
      <c r="H85" s="32" t="s">
        <v>19</v>
      </c>
      <c r="I85" s="14">
        <v>25</v>
      </c>
      <c r="J85" s="15"/>
      <c r="K85" s="10"/>
      <c r="L85" s="2"/>
    </row>
    <row r="86" spans="1:12" s="39" customFormat="1" x14ac:dyDescent="0.3">
      <c r="A86" s="32" t="s">
        <v>34</v>
      </c>
      <c r="B86" s="32" t="s">
        <v>46</v>
      </c>
      <c r="C86" s="32" t="s">
        <v>8</v>
      </c>
      <c r="D86" s="33">
        <v>44682</v>
      </c>
      <c r="E86" s="34">
        <v>190</v>
      </c>
      <c r="F86" s="34">
        <f>E86*15</f>
        <v>2850</v>
      </c>
      <c r="G86" s="7"/>
      <c r="H86" s="32" t="s">
        <v>18</v>
      </c>
      <c r="I86" s="25"/>
      <c r="J86" s="25">
        <f>E86</f>
        <v>190</v>
      </c>
      <c r="K86" s="10"/>
      <c r="L86" s="9"/>
    </row>
    <row r="87" spans="1:12" s="39" customFormat="1" x14ac:dyDescent="0.3">
      <c r="A87" s="1" t="s">
        <v>34</v>
      </c>
      <c r="B87" s="1" t="s">
        <v>8</v>
      </c>
      <c r="C87" s="1" t="s">
        <v>45</v>
      </c>
      <c r="D87" s="27">
        <v>44682</v>
      </c>
      <c r="E87" s="5">
        <v>100</v>
      </c>
      <c r="F87" s="2">
        <v>2000</v>
      </c>
      <c r="G87" s="3"/>
      <c r="H87" s="1" t="s">
        <v>19</v>
      </c>
      <c r="I87" s="14">
        <v>25</v>
      </c>
      <c r="J87" s="15"/>
      <c r="K87" s="10"/>
      <c r="L87" s="2"/>
    </row>
    <row r="88" spans="1:12" x14ac:dyDescent="0.3">
      <c r="A88" s="8"/>
      <c r="B88" s="8" t="s">
        <v>12</v>
      </c>
      <c r="C88" s="8" t="s">
        <v>86</v>
      </c>
      <c r="D88" s="26">
        <v>44683</v>
      </c>
      <c r="E88" s="9">
        <v>39</v>
      </c>
      <c r="F88" s="9">
        <v>524</v>
      </c>
      <c r="G88" s="10"/>
      <c r="H88" s="8" t="s">
        <v>18</v>
      </c>
      <c r="I88" s="14"/>
      <c r="J88" s="14">
        <v>20</v>
      </c>
      <c r="K88" s="10"/>
      <c r="L88" s="9"/>
    </row>
    <row r="89" spans="1:12" s="39" customFormat="1" x14ac:dyDescent="0.3">
      <c r="A89" s="36" t="s">
        <v>44</v>
      </c>
      <c r="B89" s="36" t="s">
        <v>51</v>
      </c>
      <c r="C89" s="36" t="s">
        <v>16</v>
      </c>
      <c r="D89" s="38">
        <v>44683</v>
      </c>
      <c r="E89" s="35">
        <v>60</v>
      </c>
      <c r="F89" s="35">
        <f>E89*7</f>
        <v>420</v>
      </c>
      <c r="G89" s="37"/>
      <c r="H89" s="36" t="s">
        <v>18</v>
      </c>
      <c r="I89" s="30"/>
      <c r="J89" s="30">
        <f>E89/2</f>
        <v>30</v>
      </c>
      <c r="K89" s="17"/>
      <c r="L89" s="29"/>
    </row>
    <row r="90" spans="1:12" x14ac:dyDescent="0.3">
      <c r="A90" s="4" t="s">
        <v>44</v>
      </c>
      <c r="B90" s="4" t="s">
        <v>51</v>
      </c>
      <c r="C90" s="4" t="s">
        <v>72</v>
      </c>
      <c r="D90" s="40">
        <v>44683</v>
      </c>
      <c r="E90" s="5">
        <v>27</v>
      </c>
      <c r="F90" s="5">
        <f>E90*7</f>
        <v>189</v>
      </c>
      <c r="G90" s="6"/>
      <c r="H90" s="4" t="s">
        <v>18</v>
      </c>
      <c r="I90" s="30"/>
      <c r="J90" s="30">
        <f>E90/2</f>
        <v>13.5</v>
      </c>
      <c r="K90" s="17"/>
      <c r="L90" s="29"/>
    </row>
    <row r="91" spans="1:12" x14ac:dyDescent="0.3">
      <c r="A91" s="4" t="s">
        <v>44</v>
      </c>
      <c r="B91" s="4" t="s">
        <v>51</v>
      </c>
      <c r="C91" s="4" t="s">
        <v>31</v>
      </c>
      <c r="D91" s="40">
        <v>44683</v>
      </c>
      <c r="E91" s="5">
        <v>100</v>
      </c>
      <c r="F91" s="5">
        <f>E91*7</f>
        <v>700</v>
      </c>
      <c r="G91" s="6"/>
      <c r="H91" s="4" t="s">
        <v>18</v>
      </c>
      <c r="I91" s="24"/>
      <c r="J91" s="30">
        <f>E91/2</f>
        <v>50</v>
      </c>
      <c r="K91" s="17"/>
      <c r="L91" s="29"/>
    </row>
    <row r="92" spans="1:12" s="39" customFormat="1" x14ac:dyDescent="0.3">
      <c r="A92" s="1"/>
      <c r="B92" s="1" t="s">
        <v>53</v>
      </c>
      <c r="C92" s="1" t="s">
        <v>2</v>
      </c>
      <c r="D92" s="27">
        <v>44683</v>
      </c>
      <c r="E92" s="2">
        <v>8</v>
      </c>
      <c r="F92" s="2">
        <v>320</v>
      </c>
      <c r="G92" s="3" t="s">
        <v>56</v>
      </c>
      <c r="H92" s="1" t="s">
        <v>19</v>
      </c>
      <c r="I92" s="16">
        <v>4</v>
      </c>
      <c r="J92" s="15"/>
      <c r="K92" s="10"/>
      <c r="L92" s="9"/>
    </row>
    <row r="93" spans="1:12" s="39" customFormat="1" x14ac:dyDescent="0.3">
      <c r="A93" s="8"/>
      <c r="B93" s="8" t="s">
        <v>75</v>
      </c>
      <c r="C93" s="8" t="s">
        <v>32</v>
      </c>
      <c r="D93" s="26">
        <v>44683</v>
      </c>
      <c r="E93" s="9">
        <v>354</v>
      </c>
      <c r="F93" s="9">
        <v>3894</v>
      </c>
      <c r="G93" s="10"/>
      <c r="H93" s="8" t="s">
        <v>19</v>
      </c>
      <c r="I93" s="14">
        <v>100</v>
      </c>
      <c r="J93" s="14"/>
      <c r="K93" s="10"/>
      <c r="L93" s="9"/>
    </row>
    <row r="94" spans="1:12" s="39" customFormat="1" x14ac:dyDescent="0.3">
      <c r="A94" s="1" t="s">
        <v>52</v>
      </c>
      <c r="B94" s="1" t="s">
        <v>14</v>
      </c>
      <c r="C94" s="1" t="s">
        <v>57</v>
      </c>
      <c r="D94" s="27">
        <v>44686</v>
      </c>
      <c r="E94" s="2">
        <v>195</v>
      </c>
      <c r="F94" s="2">
        <v>1549</v>
      </c>
      <c r="G94" s="3">
        <v>212229</v>
      </c>
      <c r="H94" s="1" t="s">
        <v>19</v>
      </c>
      <c r="I94" s="16">
        <v>43</v>
      </c>
      <c r="J94" s="15"/>
      <c r="K94" s="10"/>
      <c r="L94" s="2">
        <v>195</v>
      </c>
    </row>
    <row r="95" spans="1:12" s="39" customFormat="1" x14ac:dyDescent="0.3">
      <c r="A95" s="4" t="s">
        <v>44</v>
      </c>
      <c r="B95" s="4" t="s">
        <v>51</v>
      </c>
      <c r="C95" s="4" t="s">
        <v>31</v>
      </c>
      <c r="D95" s="40">
        <v>44686</v>
      </c>
      <c r="E95" s="5">
        <v>114</v>
      </c>
      <c r="F95" s="5">
        <f>E95*7</f>
        <v>798</v>
      </c>
      <c r="G95" s="6"/>
      <c r="H95" s="4" t="s">
        <v>18</v>
      </c>
      <c r="I95" s="24"/>
      <c r="J95" s="30">
        <f>E95/2</f>
        <v>57</v>
      </c>
      <c r="K95" s="17"/>
      <c r="L95" s="29"/>
    </row>
    <row r="96" spans="1:12" s="39" customFormat="1" x14ac:dyDescent="0.3">
      <c r="A96" s="4" t="s">
        <v>44</v>
      </c>
      <c r="B96" s="4" t="s">
        <v>51</v>
      </c>
      <c r="C96" s="4" t="s">
        <v>16</v>
      </c>
      <c r="D96" s="40">
        <v>44690</v>
      </c>
      <c r="E96" s="5">
        <v>40</v>
      </c>
      <c r="F96" s="5">
        <f>E96*7</f>
        <v>280</v>
      </c>
      <c r="G96" s="6"/>
      <c r="H96" s="4" t="s">
        <v>18</v>
      </c>
      <c r="I96" s="30"/>
      <c r="J96" s="30">
        <f>E96/2</f>
        <v>20</v>
      </c>
      <c r="K96" s="17"/>
      <c r="L96" s="29"/>
    </row>
    <row r="97" spans="1:12" x14ac:dyDescent="0.3">
      <c r="A97" s="4" t="s">
        <v>44</v>
      </c>
      <c r="B97" s="4" t="s">
        <v>51</v>
      </c>
      <c r="C97" s="4" t="s">
        <v>47</v>
      </c>
      <c r="D97" s="40">
        <v>44690</v>
      </c>
      <c r="E97" s="5">
        <v>27</v>
      </c>
      <c r="F97" s="5">
        <f>E97*7</f>
        <v>189</v>
      </c>
      <c r="G97" s="6"/>
      <c r="H97" s="4" t="s">
        <v>18</v>
      </c>
      <c r="I97" s="30"/>
      <c r="J97" s="30">
        <f>E97/2</f>
        <v>13.5</v>
      </c>
      <c r="K97" s="6"/>
      <c r="L97" s="5"/>
    </row>
    <row r="98" spans="1:12" x14ac:dyDescent="0.3">
      <c r="A98" s="8"/>
      <c r="B98" s="8" t="s">
        <v>53</v>
      </c>
      <c r="C98" s="8" t="s">
        <v>2</v>
      </c>
      <c r="D98" s="26">
        <v>44690</v>
      </c>
      <c r="E98" s="9">
        <v>8</v>
      </c>
      <c r="F98" s="9">
        <v>320</v>
      </c>
      <c r="G98" s="10" t="s">
        <v>56</v>
      </c>
      <c r="H98" s="8" t="s">
        <v>19</v>
      </c>
      <c r="I98" s="15">
        <v>4</v>
      </c>
      <c r="J98" s="15"/>
      <c r="K98" s="10"/>
      <c r="L98" s="9"/>
    </row>
    <row r="99" spans="1:12" x14ac:dyDescent="0.3">
      <c r="A99" s="1"/>
      <c r="B99" s="1" t="s">
        <v>15</v>
      </c>
      <c r="C99" s="1" t="s">
        <v>35</v>
      </c>
      <c r="D99" s="27">
        <v>44692</v>
      </c>
      <c r="E99" s="2">
        <v>37</v>
      </c>
      <c r="F99" s="2">
        <v>369</v>
      </c>
      <c r="G99" s="3"/>
      <c r="H99" s="1" t="s">
        <v>18</v>
      </c>
      <c r="I99" s="14">
        <f>ROUNDUP(IF(A99="AMMO",(E99*0.8)/4,IF(E99&gt;999,(E99*0.9)/4,IF(E99&lt;51,(E99*0)/4,(E99*0.8)/4))),0)</f>
        <v>0</v>
      </c>
      <c r="J99" s="14">
        <f>ROUNDUP(IF(A99="AMMO",(E99*0.17),IF(E99&gt;999,(E99*0.1)/2,IF(E99&lt;51,(E99*1)/2,(E99*0.2)/2))),0)</f>
        <v>19</v>
      </c>
      <c r="K99" s="7"/>
      <c r="L99" s="2"/>
    </row>
    <row r="100" spans="1:12" x14ac:dyDescent="0.3">
      <c r="A100" s="4" t="s">
        <v>44</v>
      </c>
      <c r="B100" s="4" t="s">
        <v>51</v>
      </c>
      <c r="C100" s="4" t="s">
        <v>55</v>
      </c>
      <c r="D100" s="40">
        <v>44697</v>
      </c>
      <c r="E100" s="5">
        <v>135</v>
      </c>
      <c r="F100" s="5">
        <f>E100*7</f>
        <v>945</v>
      </c>
      <c r="G100" s="6"/>
      <c r="H100" s="4" t="s">
        <v>18</v>
      </c>
      <c r="I100" s="24"/>
      <c r="J100" s="30">
        <f>E100/2</f>
        <v>67.5</v>
      </c>
      <c r="K100" s="17"/>
      <c r="L100" s="29"/>
    </row>
    <row r="101" spans="1:12" x14ac:dyDescent="0.3">
      <c r="A101" s="8"/>
      <c r="B101" s="8" t="s">
        <v>53</v>
      </c>
      <c r="C101" s="8" t="s">
        <v>2</v>
      </c>
      <c r="D101" s="26">
        <v>44697</v>
      </c>
      <c r="E101" s="9">
        <v>8</v>
      </c>
      <c r="F101" s="9">
        <v>320</v>
      </c>
      <c r="G101" s="10" t="s">
        <v>56</v>
      </c>
      <c r="H101" s="8" t="s">
        <v>19</v>
      </c>
      <c r="I101" s="15">
        <v>4</v>
      </c>
      <c r="J101" s="15"/>
      <c r="K101" s="10"/>
      <c r="L101" s="9"/>
    </row>
    <row r="102" spans="1:12" x14ac:dyDescent="0.3">
      <c r="A102" s="4" t="s">
        <v>44</v>
      </c>
      <c r="B102" s="4" t="s">
        <v>51</v>
      </c>
      <c r="C102" s="4" t="s">
        <v>31</v>
      </c>
      <c r="D102" s="40">
        <v>44704</v>
      </c>
      <c r="E102" s="5">
        <v>18</v>
      </c>
      <c r="F102" s="5">
        <f>E102*7</f>
        <v>126</v>
      </c>
      <c r="G102" s="6"/>
      <c r="H102" s="4" t="s">
        <v>18</v>
      </c>
      <c r="I102" s="30"/>
      <c r="J102" s="30">
        <f>E102/2</f>
        <v>9</v>
      </c>
      <c r="K102" s="17"/>
      <c r="L102" s="29"/>
    </row>
    <row r="103" spans="1:12" x14ac:dyDescent="0.3">
      <c r="A103" s="4" t="s">
        <v>44</v>
      </c>
      <c r="B103" s="4" t="s">
        <v>51</v>
      </c>
      <c r="C103" s="4" t="s">
        <v>12</v>
      </c>
      <c r="D103" s="40">
        <v>44704</v>
      </c>
      <c r="E103" s="5">
        <v>72</v>
      </c>
      <c r="F103" s="5">
        <f>E103*7</f>
        <v>504</v>
      </c>
      <c r="G103" s="6"/>
      <c r="H103" s="4" t="s">
        <v>18</v>
      </c>
      <c r="I103" s="30"/>
      <c r="J103" s="30">
        <f>E103/2</f>
        <v>36</v>
      </c>
      <c r="K103" s="17"/>
      <c r="L103" s="29"/>
    </row>
    <row r="104" spans="1:12" x14ac:dyDescent="0.3">
      <c r="A104" s="1" t="s">
        <v>20</v>
      </c>
      <c r="B104" s="1" t="s">
        <v>6</v>
      </c>
      <c r="C104" s="1" t="s">
        <v>2</v>
      </c>
      <c r="D104" s="27">
        <v>44710</v>
      </c>
      <c r="E104" s="2">
        <v>1600</v>
      </c>
      <c r="F104" s="2">
        <v>3000</v>
      </c>
      <c r="G104" s="3"/>
      <c r="H104" s="1" t="s">
        <v>19</v>
      </c>
      <c r="I104" s="14">
        <v>500</v>
      </c>
      <c r="J104" s="25"/>
      <c r="K104" s="7"/>
      <c r="L104" s="2"/>
    </row>
  </sheetData>
  <autoFilter ref="A2:L104">
    <sortState ref="A3:L174">
      <sortCondition ref="D2:D174"/>
    </sortState>
  </autoFilter>
  <sortState ref="A22:Q189">
    <sortCondition ref="B22:B189"/>
  </sortState>
  <mergeCells count="1">
    <mergeCell ref="A1:L1"/>
  </mergeCells>
  <dataValidations count="1">
    <dataValidation type="list" allowBlank="1" showInputMessage="1" showErrorMessage="1" sqref="A3:A1048576">
      <formula1>"AMMO, NTC, JRTC, XCTC, ITX, WTI, CST, NA, JLTV, MTN PEAK"</formula1>
    </dataValidation>
  </dataValidations>
  <pageMargins left="0.25" right="0.25" top="0.5" bottom="0.5" header="0.25" footer="0.25"/>
  <pageSetup scale="95" fitToHeight="0" orientation="landscape" r:id="rId1"/>
  <headerFooter>
    <oddHeader>&amp;C&amp;"-,Bold"&amp;12&amp;K00B050UNCLASSIFIED//FOUO&amp;R&amp;D &amp;T</oddHeader>
    <oddFooter>&amp;L&amp;10
&amp;C&amp;"-,Bold"&amp;12&amp;K00B050UNCLASSIFIED//FOUO&amp;R&amp;10&amp;KFF0000Red Font: estimated/anticipated conv count
&amp;K0070C0Blue Font: update since previous forecast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E091DDEC8C474DBD69D22F931AE53A" ma:contentTypeVersion="10" ma:contentTypeDescription="Create a new document." ma:contentTypeScope="" ma:versionID="8c1038ffac7ec87df347d50c3407f6ac">
  <xsd:schema xmlns:xsd="http://www.w3.org/2001/XMLSchema" xmlns:xs="http://www.w3.org/2001/XMLSchema" xmlns:p="http://schemas.microsoft.com/office/2006/metadata/properties" xmlns:ns2="e67ebbac-9799-413d-8fde-eeaec3749b3a" xmlns:ns3="d4b63eaf-00c5-4b3b-9527-efdb381c26b3" targetNamespace="http://schemas.microsoft.com/office/2006/metadata/properties" ma:root="true" ma:fieldsID="cc523d75ce638611c6837093d9614616" ns2:_="" ns3:_="">
    <xsd:import namespace="e67ebbac-9799-413d-8fde-eeaec3749b3a"/>
    <xsd:import namespace="d4b63eaf-00c5-4b3b-9527-efdb381c2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ebbac-9799-413d-8fde-eeaec3749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63eaf-00c5-4b3b-9527-efdb381c2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 Workbook" ma:contentTypeID="0x0101007069A2CE8F0AD54BA84EE80A16817DE4005E5723566BF9DA46973214DFD6B8F55F" ma:contentTypeVersion="0" ma:contentTypeDescription="Create a new workbook." ma:contentTypeScope="" ma:versionID="8cb3afb245439dc481c3bff5523410c2">
  <xsd:schema xmlns:xsd="http://www.w3.org/2001/XMLSchema" xmlns:xs="http://www.w3.org/2001/XMLSchema" xmlns:p="http://schemas.microsoft.com/office/2006/metadata/properties" xmlns:ns2="59a54f4b-0539-4059-bd33-6306d1455cf3" targetNamespace="http://schemas.microsoft.com/office/2006/metadata/properties" ma:root="true" ma:fieldsID="7dfa7291ec40584b0325e1bc4c7b13f5" ns2:_="">
    <xsd:import namespace="59a54f4b-0539-4059-bd33-6306d1455c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54f4b-0539-4059-bd33-6306d1455cf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9fe466fa-cae9-4cae-9b68-ffb3ec91b255" ContentTypeId="0x0101007069A2CE8F0AD54BA84EE80A16817DE4" PreviousValue="false"/>
</file>

<file path=customXml/itemProps1.xml><?xml version="1.0" encoding="utf-8"?>
<ds:datastoreItem xmlns:ds="http://schemas.openxmlformats.org/officeDocument/2006/customXml" ds:itemID="{8AFAAA10-5FDB-4801-A6CC-46641E47C409}"/>
</file>

<file path=customXml/itemProps2.xml><?xml version="1.0" encoding="utf-8"?>
<ds:datastoreItem xmlns:ds="http://schemas.openxmlformats.org/officeDocument/2006/customXml" ds:itemID="{4BA1A66B-A870-490C-9734-2D5759B453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8DC03-01E9-463F-BA45-3EBFC373B1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9a54f4b-0539-4059-bd33-6306d1455cf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B351E37-A647-4B39-8A4E-B2533DEE6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a54f4b-0539-4059-bd33-6306d1455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CAEA295-9503-49AF-B6FE-08DF591DC87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SRB Forecast</vt:lpstr>
      <vt:lpstr>'SRB Forecast'!Print_Titles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SRB Forecast</dc:title>
  <dc:creator>Gilmore, Craig A Mr CIV USA SDDC</dc:creator>
  <cp:lastModifiedBy>Foltermann, Michael P CIV USA SDDC</cp:lastModifiedBy>
  <cp:lastPrinted>2021-11-02T14:19:59Z</cp:lastPrinted>
  <dcterms:created xsi:type="dcterms:W3CDTF">2019-05-06T21:58:27Z</dcterms:created>
  <dcterms:modified xsi:type="dcterms:W3CDTF">2022-03-02T14:11:51Z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7f7be28b-0d8e-42dd-ad75-afb1e488054a</vt:lpwstr>
  </property>
  <property fmtid="{D5CDD505-2E9C-101B-9397-08002B2CF9AE}" pid="3" name="ContentTypeId">
    <vt:lpwstr>0x01010091E091DDEC8C474DBD69D22F931AE53A</vt:lpwstr>
  </property>
  <property fmtid="{D5CDD505-2E9C-101B-9397-08002B2CF9AE}" pid="4" name="RoutingRuleDescription">
    <vt:lpwstr/>
  </property>
  <property fmtid="{D5CDD505-2E9C-101B-9397-08002B2CF9AE}" pid="5" name="KpiDescription">
    <vt:lpwstr/>
  </property>
  <property fmtid="{D5CDD505-2E9C-101B-9397-08002B2CF9AE}" pid="6" name="_dlc_policyId">
    <vt:lpwstr/>
  </property>
  <property fmtid="{D5CDD505-2E9C-101B-9397-08002B2CF9AE}" pid="7" name="ItemRetentionFormula">
    <vt:lpwstr/>
  </property>
</Properties>
</file>